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CALCULOS\ORDENAR\eficiencia energetica\"/>
    </mc:Choice>
  </mc:AlternateContent>
  <xr:revisionPtr revIDLastSave="0" documentId="13_ncr:1_{B7FD539A-E277-4006-9F49-70E543D15D7F}" xr6:coauthVersionLast="47" xr6:coauthVersionMax="47" xr10:uidLastSave="{00000000-0000-0000-0000-000000000000}"/>
  <bookViews>
    <workbookView xWindow="-120" yWindow="-120" windowWidth="29040" windowHeight="16440" tabRatio="733" xr2:uid="{00000000-000D-0000-FFFF-FFFF00000000}"/>
  </bookViews>
  <sheets>
    <sheet name="Resumen" sheetId="1" r:id="rId1"/>
    <sheet name="Base_Datos" sheetId="9" r:id="rId2"/>
    <sheet name="Cerramiento_1" sheetId="2" r:id="rId3"/>
    <sheet name="Cerramiento_2" sheetId="3" r:id="rId4"/>
    <sheet name="Cubierta_1" sheetId="4" r:id="rId5"/>
    <sheet name="Cubierta_2" sheetId="5" r:id="rId6"/>
    <sheet name="Muro_Terreno" sheetId="6" r:id="rId7"/>
    <sheet name="Suelos_1" sheetId="7" r:id="rId8"/>
    <sheet name="Suelos_2" sheetId="8" r:id="rId9"/>
    <sheet name="Galicia" sheetId="11" r:id="rId10"/>
    <sheet name="Listas" sheetId="10" r:id="rId11"/>
  </sheets>
  <definedNames>
    <definedName name="ACABADOEXTERIOR">Listas!$A$3:$A$52</definedName>
    <definedName name="ACABADOINTERIOR">Listas!$G$3:$G$52</definedName>
    <definedName name="AISLAMIENTOEXTERIOR">Listas!$B$3:$B$52</definedName>
    <definedName name="AISLAMIENTOINTERIOR">Listas!$F$3:$F$52</definedName>
    <definedName name="CAPAADICIONALEXTERIOR">Listas!$C$3:$C$52</definedName>
    <definedName name="CAPAADICIONALINTERIOR">Listas!$E$3:$E$52</definedName>
    <definedName name="SOPORTE">Listas!$D$3:$D$52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5" l="1"/>
  <c r="H7" i="5" s="1"/>
  <c r="F7" i="5"/>
  <c r="E7" i="5"/>
  <c r="G13" i="3"/>
  <c r="F13" i="3"/>
  <c r="E13" i="3"/>
  <c r="G12" i="3"/>
  <c r="H12" i="3" s="1"/>
  <c r="F12" i="3"/>
  <c r="E12" i="3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P14" i="11"/>
  <c r="O14" i="11"/>
  <c r="P13" i="11"/>
  <c r="O13" i="11"/>
  <c r="P12" i="11"/>
  <c r="O12" i="11"/>
  <c r="P11" i="11"/>
  <c r="O11" i="11"/>
  <c r="P10" i="11"/>
  <c r="O10" i="11"/>
  <c r="P9" i="11"/>
  <c r="O9" i="11"/>
  <c r="P8" i="11"/>
  <c r="O8" i="11"/>
  <c r="P7" i="11"/>
  <c r="O7" i="11"/>
  <c r="P6" i="11"/>
  <c r="O6" i="11"/>
  <c r="P5" i="11"/>
  <c r="O5" i="11"/>
  <c r="P4" i="11"/>
  <c r="O4" i="11"/>
  <c r="P3" i="11"/>
  <c r="P15" i="11" s="1"/>
  <c r="O3" i="11"/>
  <c r="O15" i="11" s="1"/>
  <c r="G62" i="9"/>
  <c r="G63" i="9"/>
  <c r="G64" i="9"/>
  <c r="G65" i="9"/>
  <c r="G66" i="9"/>
  <c r="G67" i="9"/>
  <c r="G68" i="9"/>
  <c r="G69" i="9"/>
  <c r="G70" i="9"/>
  <c r="G61" i="9"/>
  <c r="B45" i="7" s="1"/>
  <c r="F62" i="9"/>
  <c r="F63" i="9"/>
  <c r="F64" i="9"/>
  <c r="F65" i="9"/>
  <c r="F66" i="9"/>
  <c r="F67" i="9"/>
  <c r="F68" i="9"/>
  <c r="F69" i="9"/>
  <c r="F70" i="9"/>
  <c r="F61" i="9"/>
  <c r="C5" i="1"/>
  <c r="D77" i="8"/>
  <c r="C77" i="8"/>
  <c r="D76" i="8"/>
  <c r="C76" i="8"/>
  <c r="D75" i="8"/>
  <c r="C75" i="8"/>
  <c r="D74" i="8"/>
  <c r="C74" i="8"/>
  <c r="D73" i="8"/>
  <c r="C73" i="8"/>
  <c r="D72" i="8"/>
  <c r="C72" i="8"/>
  <c r="D71" i="8"/>
  <c r="C71" i="8"/>
  <c r="D70" i="8"/>
  <c r="C70" i="8"/>
  <c r="D69" i="8"/>
  <c r="C69" i="8"/>
  <c r="D68" i="8"/>
  <c r="C68" i="8"/>
  <c r="D67" i="8"/>
  <c r="C67" i="8"/>
  <c r="D66" i="8"/>
  <c r="C66" i="8"/>
  <c r="D65" i="8"/>
  <c r="C65" i="8"/>
  <c r="D64" i="8"/>
  <c r="C64" i="8"/>
  <c r="D63" i="8"/>
  <c r="C63" i="8"/>
  <c r="D62" i="8"/>
  <c r="C62" i="8"/>
  <c r="D61" i="8"/>
  <c r="C61" i="8"/>
  <c r="D60" i="8"/>
  <c r="C60" i="8"/>
  <c r="D59" i="8"/>
  <c r="C59" i="8"/>
  <c r="D58" i="8"/>
  <c r="E58" i="8" s="1"/>
  <c r="C58" i="8"/>
  <c r="D57" i="8"/>
  <c r="C57" i="8"/>
  <c r="C44" i="8"/>
  <c r="B44" i="8"/>
  <c r="C43" i="8"/>
  <c r="B43" i="8"/>
  <c r="C42" i="8"/>
  <c r="B42" i="8"/>
  <c r="G42" i="8" s="1"/>
  <c r="D77" i="7"/>
  <c r="C77" i="7"/>
  <c r="D76" i="7"/>
  <c r="C76" i="7"/>
  <c r="D75" i="7"/>
  <c r="C75" i="7"/>
  <c r="D74" i="7"/>
  <c r="C74" i="7"/>
  <c r="D73" i="7"/>
  <c r="C73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E58" i="7" s="1"/>
  <c r="C58" i="7"/>
  <c r="D57" i="7"/>
  <c r="C57" i="7"/>
  <c r="C44" i="7"/>
  <c r="B44" i="7"/>
  <c r="C43" i="7"/>
  <c r="B43" i="7"/>
  <c r="C42" i="7"/>
  <c r="B42" i="7"/>
  <c r="D77" i="6"/>
  <c r="C77" i="6"/>
  <c r="D76" i="6"/>
  <c r="C76" i="6"/>
  <c r="D75" i="6"/>
  <c r="C75" i="6"/>
  <c r="D74" i="6"/>
  <c r="C74" i="6"/>
  <c r="D73" i="6"/>
  <c r="C73" i="6"/>
  <c r="D72" i="6"/>
  <c r="C72" i="6"/>
  <c r="D71" i="6"/>
  <c r="C71" i="6"/>
  <c r="D70" i="6"/>
  <c r="C70" i="6"/>
  <c r="D69" i="6"/>
  <c r="C69" i="6"/>
  <c r="D68" i="6"/>
  <c r="C68" i="6"/>
  <c r="D67" i="6"/>
  <c r="C67" i="6"/>
  <c r="D66" i="6"/>
  <c r="C66" i="6"/>
  <c r="D65" i="6"/>
  <c r="C65" i="6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C58" i="6"/>
  <c r="D57" i="6"/>
  <c r="C57" i="6"/>
  <c r="C44" i="6"/>
  <c r="B44" i="6"/>
  <c r="C43" i="6"/>
  <c r="B43" i="6"/>
  <c r="C42" i="6"/>
  <c r="B42" i="6"/>
  <c r="G42" i="6" s="1"/>
  <c r="D77" i="5"/>
  <c r="C77" i="5"/>
  <c r="D76" i="5"/>
  <c r="C76" i="5"/>
  <c r="D75" i="5"/>
  <c r="C75" i="5"/>
  <c r="D74" i="5"/>
  <c r="C74" i="5"/>
  <c r="D73" i="5"/>
  <c r="C73" i="5"/>
  <c r="D72" i="5"/>
  <c r="C72" i="5"/>
  <c r="D71" i="5"/>
  <c r="C71" i="5"/>
  <c r="D70" i="5"/>
  <c r="C70" i="5"/>
  <c r="D69" i="5"/>
  <c r="C69" i="5"/>
  <c r="D68" i="5"/>
  <c r="C68" i="5"/>
  <c r="D67" i="5"/>
  <c r="C67" i="5"/>
  <c r="D66" i="5"/>
  <c r="C66" i="5"/>
  <c r="D65" i="5"/>
  <c r="C65" i="5"/>
  <c r="D64" i="5"/>
  <c r="C64" i="5"/>
  <c r="D63" i="5"/>
  <c r="C63" i="5"/>
  <c r="D62" i="5"/>
  <c r="C62" i="5"/>
  <c r="D61" i="5"/>
  <c r="C61" i="5"/>
  <c r="D60" i="5"/>
  <c r="C60" i="5"/>
  <c r="D59" i="5"/>
  <c r="C59" i="5"/>
  <c r="D58" i="5"/>
  <c r="E58" i="5" s="1"/>
  <c r="E59" i="5" s="1"/>
  <c r="E60" i="5" s="1"/>
  <c r="C58" i="5"/>
  <c r="D57" i="5"/>
  <c r="C57" i="5"/>
  <c r="C44" i="5"/>
  <c r="B44" i="5"/>
  <c r="C43" i="5"/>
  <c r="B43" i="5"/>
  <c r="C42" i="5"/>
  <c r="B42" i="5"/>
  <c r="G42" i="5" s="1"/>
  <c r="D77" i="4"/>
  <c r="C77" i="4"/>
  <c r="D76" i="4"/>
  <c r="C76" i="4"/>
  <c r="D75" i="4"/>
  <c r="C75" i="4"/>
  <c r="D74" i="4"/>
  <c r="C74" i="4"/>
  <c r="D73" i="4"/>
  <c r="C73" i="4"/>
  <c r="D72" i="4"/>
  <c r="C72" i="4"/>
  <c r="D71" i="4"/>
  <c r="C71" i="4"/>
  <c r="D70" i="4"/>
  <c r="C70" i="4"/>
  <c r="D69" i="4"/>
  <c r="C69" i="4"/>
  <c r="D68" i="4"/>
  <c r="C68" i="4"/>
  <c r="D67" i="4"/>
  <c r="C67" i="4"/>
  <c r="D66" i="4"/>
  <c r="C66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E58" i="4" s="1"/>
  <c r="E59" i="4" s="1"/>
  <c r="E60" i="4" s="1"/>
  <c r="C58" i="4"/>
  <c r="D57" i="4"/>
  <c r="C57" i="4"/>
  <c r="C44" i="4"/>
  <c r="B44" i="4"/>
  <c r="C43" i="4"/>
  <c r="B43" i="4"/>
  <c r="C42" i="4"/>
  <c r="B42" i="4"/>
  <c r="G42" i="4" s="1"/>
  <c r="M26" i="8"/>
  <c r="H77" i="8" s="1"/>
  <c r="M25" i="8"/>
  <c r="H76" i="8" s="1"/>
  <c r="M24" i="8"/>
  <c r="H75" i="8" s="1"/>
  <c r="M23" i="8"/>
  <c r="H74" i="8" s="1"/>
  <c r="M22" i="8"/>
  <c r="H73" i="8" s="1"/>
  <c r="M21" i="8"/>
  <c r="H72" i="8" s="1"/>
  <c r="M20" i="8"/>
  <c r="H71" i="8" s="1"/>
  <c r="M19" i="8"/>
  <c r="H70" i="8" s="1"/>
  <c r="M18" i="8"/>
  <c r="H69" i="8" s="1"/>
  <c r="M17" i="8"/>
  <c r="H68" i="8" s="1"/>
  <c r="M16" i="8"/>
  <c r="H67" i="8" s="1"/>
  <c r="M15" i="8"/>
  <c r="H66" i="8" s="1"/>
  <c r="M14" i="8"/>
  <c r="H65" i="8" s="1"/>
  <c r="M13" i="8"/>
  <c r="H64" i="8" s="1"/>
  <c r="M12" i="8"/>
  <c r="H63" i="8" s="1"/>
  <c r="M24" i="7"/>
  <c r="H75" i="7" s="1"/>
  <c r="M20" i="7"/>
  <c r="H71" i="7" s="1"/>
  <c r="M16" i="7"/>
  <c r="H67" i="7" s="1"/>
  <c r="M26" i="6"/>
  <c r="H77" i="6" s="1"/>
  <c r="M25" i="6"/>
  <c r="H76" i="6" s="1"/>
  <c r="M24" i="6"/>
  <c r="H75" i="6" s="1"/>
  <c r="M23" i="6"/>
  <c r="H74" i="6" s="1"/>
  <c r="M22" i="6"/>
  <c r="H73" i="6" s="1"/>
  <c r="M21" i="6"/>
  <c r="H72" i="6" s="1"/>
  <c r="M20" i="6"/>
  <c r="H71" i="6" s="1"/>
  <c r="M19" i="6"/>
  <c r="H70" i="6" s="1"/>
  <c r="M18" i="6"/>
  <c r="H69" i="6" s="1"/>
  <c r="M17" i="6"/>
  <c r="H68" i="6" s="1"/>
  <c r="M16" i="6"/>
  <c r="H67" i="6" s="1"/>
  <c r="M15" i="6"/>
  <c r="H66" i="6" s="1"/>
  <c r="M14" i="6"/>
  <c r="H65" i="6" s="1"/>
  <c r="M13" i="6"/>
  <c r="H64" i="6" s="1"/>
  <c r="M12" i="6"/>
  <c r="H63" i="6" s="1"/>
  <c r="M11" i="6"/>
  <c r="H62" i="6" s="1"/>
  <c r="M10" i="6"/>
  <c r="H61" i="6" s="1"/>
  <c r="M26" i="5"/>
  <c r="H77" i="5" s="1"/>
  <c r="M25" i="5"/>
  <c r="H76" i="5" s="1"/>
  <c r="M24" i="5"/>
  <c r="H75" i="5" s="1"/>
  <c r="M23" i="5"/>
  <c r="H74" i="5" s="1"/>
  <c r="M22" i="5"/>
  <c r="H73" i="5" s="1"/>
  <c r="M21" i="5"/>
  <c r="H72" i="5" s="1"/>
  <c r="M20" i="5"/>
  <c r="H71" i="5" s="1"/>
  <c r="M19" i="5"/>
  <c r="H70" i="5" s="1"/>
  <c r="M18" i="5"/>
  <c r="H69" i="5" s="1"/>
  <c r="M17" i="5"/>
  <c r="H68" i="5" s="1"/>
  <c r="M16" i="5"/>
  <c r="H67" i="5" s="1"/>
  <c r="M15" i="5"/>
  <c r="H66" i="5" s="1"/>
  <c r="M26" i="4"/>
  <c r="H77" i="4" s="1"/>
  <c r="M25" i="4"/>
  <c r="H76" i="4" s="1"/>
  <c r="M24" i="4"/>
  <c r="H75" i="4" s="1"/>
  <c r="M23" i="4"/>
  <c r="H74" i="4" s="1"/>
  <c r="M22" i="4"/>
  <c r="H73" i="4" s="1"/>
  <c r="M21" i="4"/>
  <c r="H72" i="4" s="1"/>
  <c r="M20" i="4"/>
  <c r="H71" i="4" s="1"/>
  <c r="M19" i="4"/>
  <c r="H70" i="4" s="1"/>
  <c r="M18" i="4"/>
  <c r="H69" i="4" s="1"/>
  <c r="M17" i="4"/>
  <c r="H68" i="4" s="1"/>
  <c r="M16" i="4"/>
  <c r="H67" i="4" s="1"/>
  <c r="M15" i="4"/>
  <c r="H66" i="4" s="1"/>
  <c r="M14" i="4"/>
  <c r="H65" i="4" s="1"/>
  <c r="M13" i="4"/>
  <c r="H64" i="4" s="1"/>
  <c r="M12" i="4"/>
  <c r="H63" i="4" s="1"/>
  <c r="M26" i="3"/>
  <c r="H77" i="3" s="1"/>
  <c r="M25" i="3"/>
  <c r="H76" i="3" s="1"/>
  <c r="M24" i="3"/>
  <c r="H75" i="3" s="1"/>
  <c r="M23" i="3"/>
  <c r="H74" i="3" s="1"/>
  <c r="M22" i="3"/>
  <c r="H73" i="3" s="1"/>
  <c r="M21" i="3"/>
  <c r="H72" i="3" s="1"/>
  <c r="M20" i="3"/>
  <c r="H71" i="3" s="1"/>
  <c r="M19" i="3"/>
  <c r="H70" i="3" s="1"/>
  <c r="M18" i="3"/>
  <c r="H69" i="3" s="1"/>
  <c r="M15" i="3"/>
  <c r="H66" i="3" s="1"/>
  <c r="M14" i="3"/>
  <c r="H65" i="3" s="1"/>
  <c r="C44" i="3"/>
  <c r="B44" i="3"/>
  <c r="G44" i="3" s="1"/>
  <c r="C43" i="3"/>
  <c r="B43" i="3"/>
  <c r="C42" i="3"/>
  <c r="B42" i="3"/>
  <c r="G42" i="3" s="1"/>
  <c r="D77" i="3"/>
  <c r="C77" i="3"/>
  <c r="D76" i="3"/>
  <c r="C76" i="3"/>
  <c r="D75" i="3"/>
  <c r="C75" i="3"/>
  <c r="D74" i="3"/>
  <c r="C74" i="3"/>
  <c r="D73" i="3"/>
  <c r="C73" i="3"/>
  <c r="D72" i="3"/>
  <c r="C72" i="3"/>
  <c r="D71" i="3"/>
  <c r="C71" i="3"/>
  <c r="D70" i="3"/>
  <c r="C70" i="3"/>
  <c r="D69" i="3"/>
  <c r="C69" i="3"/>
  <c r="D68" i="3"/>
  <c r="C68" i="3"/>
  <c r="D67" i="3"/>
  <c r="C67" i="3"/>
  <c r="D66" i="3"/>
  <c r="C66" i="3"/>
  <c r="D65" i="3"/>
  <c r="C65" i="3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E58" i="3" s="1"/>
  <c r="C58" i="3"/>
  <c r="D57" i="3"/>
  <c r="C57" i="3"/>
  <c r="M26" i="2"/>
  <c r="H77" i="2" s="1"/>
  <c r="M25" i="2"/>
  <c r="H76" i="2" s="1"/>
  <c r="M24" i="2"/>
  <c r="H75" i="2" s="1"/>
  <c r="M23" i="2"/>
  <c r="H74" i="2" s="1"/>
  <c r="M22" i="2"/>
  <c r="H73" i="2" s="1"/>
  <c r="M21" i="2"/>
  <c r="H72" i="2" s="1"/>
  <c r="M20" i="2"/>
  <c r="H71" i="2" s="1"/>
  <c r="M19" i="2"/>
  <c r="H70" i="2" s="1"/>
  <c r="M18" i="2"/>
  <c r="H69" i="2" s="1"/>
  <c r="M17" i="2"/>
  <c r="H68" i="2" s="1"/>
  <c r="M16" i="2"/>
  <c r="H67" i="2" s="1"/>
  <c r="M15" i="2"/>
  <c r="H66" i="2" s="1"/>
  <c r="M14" i="2"/>
  <c r="H65" i="2" s="1"/>
  <c r="M13" i="2"/>
  <c r="H64" i="2" s="1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59" i="2"/>
  <c r="E58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D57" i="2"/>
  <c r="C57" i="2"/>
  <c r="G52" i="10"/>
  <c r="F52" i="10"/>
  <c r="E52" i="10"/>
  <c r="D52" i="10"/>
  <c r="C52" i="10"/>
  <c r="B52" i="10"/>
  <c r="A52" i="10"/>
  <c r="G51" i="10"/>
  <c r="F51" i="10"/>
  <c r="E51" i="10"/>
  <c r="D51" i="10"/>
  <c r="C51" i="10"/>
  <c r="B51" i="10"/>
  <c r="A51" i="10"/>
  <c r="G50" i="10"/>
  <c r="F50" i="10"/>
  <c r="E50" i="10"/>
  <c r="D50" i="10"/>
  <c r="C50" i="10"/>
  <c r="B50" i="10"/>
  <c r="A50" i="10"/>
  <c r="G49" i="10"/>
  <c r="F49" i="10"/>
  <c r="E49" i="10"/>
  <c r="D49" i="10"/>
  <c r="C49" i="10"/>
  <c r="B49" i="10"/>
  <c r="A49" i="10"/>
  <c r="G48" i="10"/>
  <c r="F48" i="10"/>
  <c r="E48" i="10"/>
  <c r="D48" i="10"/>
  <c r="C48" i="10"/>
  <c r="B48" i="10"/>
  <c r="A48" i="10"/>
  <c r="G47" i="10"/>
  <c r="F47" i="10"/>
  <c r="E47" i="10"/>
  <c r="D47" i="10"/>
  <c r="C47" i="10"/>
  <c r="B47" i="10"/>
  <c r="A47" i="10"/>
  <c r="G46" i="10"/>
  <c r="F46" i="10"/>
  <c r="E46" i="10"/>
  <c r="D46" i="10"/>
  <c r="C46" i="10"/>
  <c r="B46" i="10"/>
  <c r="A46" i="10"/>
  <c r="G45" i="10"/>
  <c r="F45" i="10"/>
  <c r="E45" i="10"/>
  <c r="D45" i="10"/>
  <c r="C45" i="10"/>
  <c r="B45" i="10"/>
  <c r="A45" i="10"/>
  <c r="G44" i="10"/>
  <c r="F44" i="10"/>
  <c r="E44" i="10"/>
  <c r="D44" i="10"/>
  <c r="C44" i="10"/>
  <c r="B44" i="10"/>
  <c r="A44" i="10"/>
  <c r="G43" i="10"/>
  <c r="F43" i="10"/>
  <c r="E43" i="10"/>
  <c r="D43" i="10"/>
  <c r="C43" i="10"/>
  <c r="B43" i="10"/>
  <c r="A43" i="10"/>
  <c r="G42" i="10"/>
  <c r="F42" i="10"/>
  <c r="E42" i="10"/>
  <c r="D42" i="10"/>
  <c r="C42" i="10"/>
  <c r="B42" i="10"/>
  <c r="A42" i="10"/>
  <c r="G41" i="10"/>
  <c r="F41" i="10"/>
  <c r="E41" i="10"/>
  <c r="D41" i="10"/>
  <c r="C41" i="10"/>
  <c r="B41" i="10"/>
  <c r="A41" i="10"/>
  <c r="G40" i="10"/>
  <c r="F40" i="10"/>
  <c r="E40" i="10"/>
  <c r="D40" i="10"/>
  <c r="C40" i="10"/>
  <c r="B40" i="10"/>
  <c r="A40" i="10"/>
  <c r="G39" i="10"/>
  <c r="F39" i="10"/>
  <c r="E39" i="10"/>
  <c r="D39" i="10"/>
  <c r="C39" i="10"/>
  <c r="B39" i="10"/>
  <c r="A39" i="10"/>
  <c r="G38" i="10"/>
  <c r="F38" i="10"/>
  <c r="E38" i="10"/>
  <c r="D38" i="10"/>
  <c r="C38" i="10"/>
  <c r="B38" i="10"/>
  <c r="A38" i="10"/>
  <c r="G37" i="10"/>
  <c r="F37" i="10"/>
  <c r="E37" i="10"/>
  <c r="D37" i="10"/>
  <c r="C37" i="10"/>
  <c r="B37" i="10"/>
  <c r="A37" i="10"/>
  <c r="G36" i="10"/>
  <c r="F36" i="10"/>
  <c r="E36" i="10"/>
  <c r="D36" i="10"/>
  <c r="C36" i="10"/>
  <c r="B36" i="10"/>
  <c r="A36" i="10"/>
  <c r="G35" i="10"/>
  <c r="F35" i="10"/>
  <c r="E35" i="10"/>
  <c r="D35" i="10"/>
  <c r="C35" i="10"/>
  <c r="B35" i="10"/>
  <c r="A35" i="10"/>
  <c r="G34" i="10"/>
  <c r="F34" i="10"/>
  <c r="E34" i="10"/>
  <c r="D34" i="10"/>
  <c r="C34" i="10"/>
  <c r="B34" i="10"/>
  <c r="A34" i="10"/>
  <c r="G33" i="10"/>
  <c r="F33" i="10"/>
  <c r="E33" i="10"/>
  <c r="D33" i="10"/>
  <c r="C33" i="10"/>
  <c r="B33" i="10"/>
  <c r="A33" i="10"/>
  <c r="G32" i="10"/>
  <c r="F32" i="10"/>
  <c r="E32" i="10"/>
  <c r="D32" i="10"/>
  <c r="C32" i="10"/>
  <c r="B32" i="10"/>
  <c r="A32" i="10"/>
  <c r="G31" i="10"/>
  <c r="F31" i="10"/>
  <c r="E31" i="10"/>
  <c r="D31" i="10"/>
  <c r="C31" i="10"/>
  <c r="B31" i="10"/>
  <c r="A31" i="10"/>
  <c r="G30" i="10"/>
  <c r="F30" i="10"/>
  <c r="E30" i="10"/>
  <c r="D30" i="10"/>
  <c r="C30" i="10"/>
  <c r="B30" i="10"/>
  <c r="A30" i="10"/>
  <c r="G29" i="10"/>
  <c r="F29" i="10"/>
  <c r="E29" i="10"/>
  <c r="D29" i="10"/>
  <c r="C29" i="10"/>
  <c r="B29" i="10"/>
  <c r="A29" i="10"/>
  <c r="G28" i="10"/>
  <c r="F28" i="10"/>
  <c r="E28" i="10"/>
  <c r="D28" i="10"/>
  <c r="C28" i="10"/>
  <c r="B28" i="10"/>
  <c r="A28" i="10"/>
  <c r="G27" i="10"/>
  <c r="F27" i="10"/>
  <c r="E27" i="10"/>
  <c r="D27" i="10"/>
  <c r="C27" i="10"/>
  <c r="B27" i="10"/>
  <c r="A27" i="10"/>
  <c r="G26" i="10"/>
  <c r="F26" i="10"/>
  <c r="E26" i="10"/>
  <c r="D26" i="10"/>
  <c r="C26" i="10"/>
  <c r="B26" i="10"/>
  <c r="A26" i="10"/>
  <c r="G25" i="10"/>
  <c r="F25" i="10"/>
  <c r="E25" i="10"/>
  <c r="D25" i="10"/>
  <c r="C25" i="10"/>
  <c r="B25" i="10"/>
  <c r="A25" i="10"/>
  <c r="G24" i="10"/>
  <c r="F24" i="10"/>
  <c r="E24" i="10"/>
  <c r="D24" i="10"/>
  <c r="C24" i="10"/>
  <c r="B24" i="10"/>
  <c r="A24" i="10"/>
  <c r="G23" i="10"/>
  <c r="F23" i="10"/>
  <c r="E23" i="10"/>
  <c r="D23" i="10"/>
  <c r="C23" i="10"/>
  <c r="B23" i="10"/>
  <c r="A23" i="10"/>
  <c r="G22" i="10"/>
  <c r="F22" i="10"/>
  <c r="E22" i="10"/>
  <c r="D22" i="10"/>
  <c r="C22" i="10"/>
  <c r="B22" i="10"/>
  <c r="A22" i="10"/>
  <c r="G21" i="10"/>
  <c r="F21" i="10"/>
  <c r="E21" i="10"/>
  <c r="D21" i="10"/>
  <c r="C21" i="10"/>
  <c r="B21" i="10"/>
  <c r="A21" i="10"/>
  <c r="G20" i="10"/>
  <c r="F20" i="10"/>
  <c r="E20" i="10"/>
  <c r="D20" i="10"/>
  <c r="C20" i="10"/>
  <c r="B20" i="10"/>
  <c r="A20" i="10"/>
  <c r="G19" i="10"/>
  <c r="F19" i="10"/>
  <c r="E19" i="10"/>
  <c r="D19" i="10"/>
  <c r="C19" i="10"/>
  <c r="B19" i="10"/>
  <c r="A19" i="10"/>
  <c r="G18" i="10"/>
  <c r="F18" i="10"/>
  <c r="E18" i="10"/>
  <c r="D18" i="10"/>
  <c r="C18" i="10"/>
  <c r="B18" i="10"/>
  <c r="A18" i="10"/>
  <c r="G17" i="10"/>
  <c r="F17" i="10"/>
  <c r="E17" i="10"/>
  <c r="D17" i="10"/>
  <c r="C17" i="10"/>
  <c r="B17" i="10"/>
  <c r="A17" i="10"/>
  <c r="G16" i="10"/>
  <c r="F16" i="10"/>
  <c r="E16" i="10"/>
  <c r="D16" i="10"/>
  <c r="C16" i="10"/>
  <c r="B16" i="10"/>
  <c r="A16" i="10"/>
  <c r="G15" i="10"/>
  <c r="F15" i="10"/>
  <c r="E15" i="10"/>
  <c r="D15" i="10"/>
  <c r="C15" i="10"/>
  <c r="B15" i="10"/>
  <c r="A15" i="10"/>
  <c r="G14" i="10"/>
  <c r="F14" i="10"/>
  <c r="E14" i="10"/>
  <c r="D14" i="10"/>
  <c r="C14" i="10"/>
  <c r="B14" i="10"/>
  <c r="A14" i="10"/>
  <c r="G13" i="10"/>
  <c r="F13" i="10"/>
  <c r="E13" i="10"/>
  <c r="D13" i="10"/>
  <c r="C13" i="10"/>
  <c r="B13" i="10"/>
  <c r="A13" i="10"/>
  <c r="G12" i="10"/>
  <c r="F12" i="10"/>
  <c r="E12" i="10"/>
  <c r="D12" i="10"/>
  <c r="C12" i="10"/>
  <c r="B12" i="10"/>
  <c r="A12" i="10"/>
  <c r="G11" i="10"/>
  <c r="F11" i="10"/>
  <c r="E11" i="10"/>
  <c r="D11" i="10"/>
  <c r="C11" i="10"/>
  <c r="B11" i="10"/>
  <c r="A11" i="10"/>
  <c r="G10" i="10"/>
  <c r="F10" i="10"/>
  <c r="E10" i="10"/>
  <c r="D10" i="10"/>
  <c r="C10" i="10"/>
  <c r="B10" i="10"/>
  <c r="A10" i="10"/>
  <c r="G9" i="10"/>
  <c r="F9" i="10"/>
  <c r="E9" i="10"/>
  <c r="D9" i="10"/>
  <c r="C9" i="10"/>
  <c r="B9" i="10"/>
  <c r="A9" i="10"/>
  <c r="G8" i="10"/>
  <c r="F8" i="10"/>
  <c r="E8" i="10"/>
  <c r="D8" i="10"/>
  <c r="C8" i="10"/>
  <c r="B8" i="10"/>
  <c r="A8" i="10"/>
  <c r="G7" i="10"/>
  <c r="F7" i="10"/>
  <c r="E7" i="10"/>
  <c r="D7" i="10"/>
  <c r="C7" i="10"/>
  <c r="B7" i="10"/>
  <c r="A7" i="10"/>
  <c r="G6" i="10"/>
  <c r="F6" i="10"/>
  <c r="E6" i="10"/>
  <c r="D6" i="10"/>
  <c r="C6" i="10"/>
  <c r="B6" i="10"/>
  <c r="A6" i="10"/>
  <c r="G5" i="10"/>
  <c r="F5" i="10"/>
  <c r="E5" i="10"/>
  <c r="D5" i="10"/>
  <c r="C5" i="10"/>
  <c r="B5" i="10"/>
  <c r="A5" i="10"/>
  <c r="G4" i="10"/>
  <c r="F4" i="10"/>
  <c r="E4" i="10"/>
  <c r="D4" i="10"/>
  <c r="C4" i="10"/>
  <c r="B4" i="10"/>
  <c r="A4" i="10"/>
  <c r="G3" i="10"/>
  <c r="F3" i="10"/>
  <c r="E3" i="10"/>
  <c r="D3" i="10"/>
  <c r="C3" i="10"/>
  <c r="B3" i="10"/>
  <c r="A3" i="10"/>
  <c r="J26" i="8"/>
  <c r="K26" i="8" s="1"/>
  <c r="G26" i="8"/>
  <c r="F26" i="8"/>
  <c r="E26" i="8"/>
  <c r="J25" i="8"/>
  <c r="K25" i="8" s="1"/>
  <c r="G25" i="8"/>
  <c r="F25" i="8"/>
  <c r="E25" i="8"/>
  <c r="J24" i="8"/>
  <c r="K24" i="8" s="1"/>
  <c r="G24" i="8"/>
  <c r="F24" i="8"/>
  <c r="E24" i="8"/>
  <c r="J23" i="8"/>
  <c r="K23" i="8" s="1"/>
  <c r="G23" i="8"/>
  <c r="F23" i="8"/>
  <c r="E23" i="8"/>
  <c r="J22" i="8"/>
  <c r="K22" i="8" s="1"/>
  <c r="G22" i="8"/>
  <c r="F22" i="8"/>
  <c r="E22" i="8"/>
  <c r="J21" i="8"/>
  <c r="K21" i="8" s="1"/>
  <c r="G21" i="8"/>
  <c r="F21" i="8"/>
  <c r="E21" i="8"/>
  <c r="J20" i="8"/>
  <c r="K20" i="8" s="1"/>
  <c r="G20" i="8"/>
  <c r="F20" i="8"/>
  <c r="E20" i="8"/>
  <c r="J19" i="8"/>
  <c r="K19" i="8" s="1"/>
  <c r="G19" i="8"/>
  <c r="F19" i="8"/>
  <c r="E19" i="8"/>
  <c r="J18" i="8"/>
  <c r="K18" i="8" s="1"/>
  <c r="G18" i="8"/>
  <c r="F18" i="8"/>
  <c r="E18" i="8"/>
  <c r="J17" i="8"/>
  <c r="K17" i="8" s="1"/>
  <c r="G17" i="8"/>
  <c r="F17" i="8"/>
  <c r="E17" i="8"/>
  <c r="J16" i="8"/>
  <c r="K16" i="8" s="1"/>
  <c r="G16" i="8"/>
  <c r="F16" i="8"/>
  <c r="E16" i="8"/>
  <c r="J15" i="8"/>
  <c r="K15" i="8" s="1"/>
  <c r="G15" i="8"/>
  <c r="F15" i="8"/>
  <c r="E15" i="8"/>
  <c r="J14" i="8"/>
  <c r="K14" i="8" s="1"/>
  <c r="G14" i="8"/>
  <c r="F14" i="8"/>
  <c r="E14" i="8"/>
  <c r="J13" i="8"/>
  <c r="K13" i="8" s="1"/>
  <c r="G13" i="8"/>
  <c r="F13" i="8"/>
  <c r="E13" i="8"/>
  <c r="J12" i="8"/>
  <c r="K12" i="8" s="1"/>
  <c r="G12" i="8"/>
  <c r="F12" i="8"/>
  <c r="E12" i="8"/>
  <c r="J11" i="8"/>
  <c r="K11" i="8" s="1"/>
  <c r="G11" i="8"/>
  <c r="F11" i="8"/>
  <c r="E11" i="8"/>
  <c r="J10" i="8"/>
  <c r="K10" i="8" s="1"/>
  <c r="G10" i="8"/>
  <c r="F10" i="8"/>
  <c r="E10" i="8"/>
  <c r="J9" i="8"/>
  <c r="K9" i="8" s="1"/>
  <c r="G9" i="8"/>
  <c r="F9" i="8"/>
  <c r="E9" i="8"/>
  <c r="J8" i="8"/>
  <c r="K8" i="8" s="1"/>
  <c r="G8" i="8"/>
  <c r="F8" i="8"/>
  <c r="E8" i="8"/>
  <c r="J7" i="8"/>
  <c r="K7" i="8" s="1"/>
  <c r="L7" i="8" s="1"/>
  <c r="G7" i="8"/>
  <c r="F7" i="8"/>
  <c r="E7" i="8"/>
  <c r="C3" i="8"/>
  <c r="J26" i="7"/>
  <c r="K26" i="7" s="1"/>
  <c r="G26" i="7"/>
  <c r="F26" i="7"/>
  <c r="E26" i="7"/>
  <c r="J25" i="7"/>
  <c r="K25" i="7" s="1"/>
  <c r="G25" i="7"/>
  <c r="F25" i="7"/>
  <c r="E25" i="7"/>
  <c r="J24" i="7"/>
  <c r="K24" i="7" s="1"/>
  <c r="G24" i="7"/>
  <c r="F24" i="7"/>
  <c r="E24" i="7"/>
  <c r="J23" i="7"/>
  <c r="K23" i="7" s="1"/>
  <c r="G23" i="7"/>
  <c r="F23" i="7"/>
  <c r="E23" i="7"/>
  <c r="J22" i="7"/>
  <c r="K22" i="7" s="1"/>
  <c r="G22" i="7"/>
  <c r="F22" i="7"/>
  <c r="E22" i="7"/>
  <c r="J21" i="7"/>
  <c r="K21" i="7" s="1"/>
  <c r="G21" i="7"/>
  <c r="F21" i="7"/>
  <c r="E21" i="7"/>
  <c r="J20" i="7"/>
  <c r="K20" i="7" s="1"/>
  <c r="G20" i="7"/>
  <c r="F20" i="7"/>
  <c r="E20" i="7"/>
  <c r="J19" i="7"/>
  <c r="K19" i="7" s="1"/>
  <c r="G19" i="7"/>
  <c r="F19" i="7"/>
  <c r="E19" i="7"/>
  <c r="J18" i="7"/>
  <c r="K18" i="7" s="1"/>
  <c r="G18" i="7"/>
  <c r="F18" i="7"/>
  <c r="E18" i="7"/>
  <c r="J17" i="7"/>
  <c r="K17" i="7" s="1"/>
  <c r="G17" i="7"/>
  <c r="F17" i="7"/>
  <c r="E17" i="7"/>
  <c r="J16" i="7"/>
  <c r="K16" i="7" s="1"/>
  <c r="G16" i="7"/>
  <c r="F16" i="7"/>
  <c r="E16" i="7"/>
  <c r="J15" i="7"/>
  <c r="K15" i="7" s="1"/>
  <c r="G15" i="7"/>
  <c r="F15" i="7"/>
  <c r="E15" i="7"/>
  <c r="J14" i="7"/>
  <c r="K14" i="7" s="1"/>
  <c r="G14" i="7"/>
  <c r="F14" i="7"/>
  <c r="E14" i="7"/>
  <c r="J13" i="7"/>
  <c r="K13" i="7" s="1"/>
  <c r="G13" i="7"/>
  <c r="F13" i="7"/>
  <c r="E13" i="7"/>
  <c r="J12" i="7"/>
  <c r="K12" i="7" s="1"/>
  <c r="G12" i="7"/>
  <c r="F12" i="7"/>
  <c r="E12" i="7"/>
  <c r="J11" i="7"/>
  <c r="K11" i="7" s="1"/>
  <c r="G11" i="7"/>
  <c r="F11" i="7"/>
  <c r="E11" i="7"/>
  <c r="J10" i="7"/>
  <c r="K10" i="7" s="1"/>
  <c r="G10" i="7"/>
  <c r="F10" i="7"/>
  <c r="E10" i="7"/>
  <c r="J9" i="7"/>
  <c r="K9" i="7" s="1"/>
  <c r="G9" i="7"/>
  <c r="F9" i="7"/>
  <c r="E9" i="7"/>
  <c r="J8" i="7"/>
  <c r="K8" i="7" s="1"/>
  <c r="G8" i="7"/>
  <c r="F8" i="7"/>
  <c r="E8" i="7"/>
  <c r="J7" i="7"/>
  <c r="K7" i="7" s="1"/>
  <c r="L7" i="7" s="1"/>
  <c r="G7" i="7"/>
  <c r="F7" i="7"/>
  <c r="E7" i="7"/>
  <c r="C3" i="7"/>
  <c r="M23" i="7" s="1"/>
  <c r="H74" i="7" s="1"/>
  <c r="J26" i="6"/>
  <c r="K26" i="6" s="1"/>
  <c r="G26" i="6"/>
  <c r="F26" i="6"/>
  <c r="E26" i="6"/>
  <c r="J25" i="6"/>
  <c r="K25" i="6" s="1"/>
  <c r="G25" i="6"/>
  <c r="F25" i="6"/>
  <c r="E25" i="6"/>
  <c r="J24" i="6"/>
  <c r="K24" i="6" s="1"/>
  <c r="G24" i="6"/>
  <c r="F24" i="6"/>
  <c r="E24" i="6"/>
  <c r="J23" i="6"/>
  <c r="K23" i="6" s="1"/>
  <c r="G23" i="6"/>
  <c r="F23" i="6"/>
  <c r="E23" i="6"/>
  <c r="J22" i="6"/>
  <c r="K22" i="6" s="1"/>
  <c r="G22" i="6"/>
  <c r="F22" i="6"/>
  <c r="E22" i="6"/>
  <c r="J21" i="6"/>
  <c r="K21" i="6" s="1"/>
  <c r="G21" i="6"/>
  <c r="F21" i="6"/>
  <c r="E21" i="6"/>
  <c r="J20" i="6"/>
  <c r="K20" i="6" s="1"/>
  <c r="G20" i="6"/>
  <c r="F20" i="6"/>
  <c r="E20" i="6"/>
  <c r="J19" i="6"/>
  <c r="K19" i="6" s="1"/>
  <c r="G19" i="6"/>
  <c r="F19" i="6"/>
  <c r="E19" i="6"/>
  <c r="J18" i="6"/>
  <c r="K18" i="6" s="1"/>
  <c r="G18" i="6"/>
  <c r="F18" i="6"/>
  <c r="E18" i="6"/>
  <c r="J17" i="6"/>
  <c r="K17" i="6" s="1"/>
  <c r="G17" i="6"/>
  <c r="F17" i="6"/>
  <c r="E17" i="6"/>
  <c r="J16" i="6"/>
  <c r="K16" i="6" s="1"/>
  <c r="G16" i="6"/>
  <c r="F16" i="6"/>
  <c r="E16" i="6"/>
  <c r="J15" i="6"/>
  <c r="K15" i="6" s="1"/>
  <c r="G15" i="6"/>
  <c r="F15" i="6"/>
  <c r="E15" i="6"/>
  <c r="J14" i="6"/>
  <c r="K14" i="6" s="1"/>
  <c r="G14" i="6"/>
  <c r="F14" i="6"/>
  <c r="E14" i="6"/>
  <c r="J13" i="6"/>
  <c r="K13" i="6" s="1"/>
  <c r="G13" i="6"/>
  <c r="F13" i="6"/>
  <c r="E13" i="6"/>
  <c r="J12" i="6"/>
  <c r="K12" i="6" s="1"/>
  <c r="G12" i="6"/>
  <c r="F12" i="6"/>
  <c r="E12" i="6"/>
  <c r="J11" i="6"/>
  <c r="K11" i="6" s="1"/>
  <c r="G11" i="6"/>
  <c r="F11" i="6"/>
  <c r="E11" i="6"/>
  <c r="J10" i="6"/>
  <c r="K10" i="6" s="1"/>
  <c r="G10" i="6"/>
  <c r="F10" i="6"/>
  <c r="E10" i="6"/>
  <c r="J9" i="6"/>
  <c r="K9" i="6" s="1"/>
  <c r="G9" i="6"/>
  <c r="F9" i="6"/>
  <c r="E9" i="6"/>
  <c r="J8" i="6"/>
  <c r="K8" i="6" s="1"/>
  <c r="G8" i="6"/>
  <c r="F8" i="6"/>
  <c r="E8" i="6"/>
  <c r="J7" i="6"/>
  <c r="K7" i="6" s="1"/>
  <c r="G7" i="6"/>
  <c r="F7" i="6"/>
  <c r="E7" i="6"/>
  <c r="C3" i="6"/>
  <c r="J26" i="5"/>
  <c r="K26" i="5" s="1"/>
  <c r="G26" i="5"/>
  <c r="F26" i="5"/>
  <c r="E26" i="5"/>
  <c r="J25" i="5"/>
  <c r="K25" i="5" s="1"/>
  <c r="G25" i="5"/>
  <c r="F25" i="5"/>
  <c r="E25" i="5"/>
  <c r="J24" i="5"/>
  <c r="K24" i="5" s="1"/>
  <c r="G24" i="5"/>
  <c r="F24" i="5"/>
  <c r="E24" i="5"/>
  <c r="J23" i="5"/>
  <c r="K23" i="5" s="1"/>
  <c r="G23" i="5"/>
  <c r="F23" i="5"/>
  <c r="E23" i="5"/>
  <c r="J22" i="5"/>
  <c r="K22" i="5" s="1"/>
  <c r="G22" i="5"/>
  <c r="F22" i="5"/>
  <c r="E22" i="5"/>
  <c r="J21" i="5"/>
  <c r="K21" i="5" s="1"/>
  <c r="G21" i="5"/>
  <c r="F21" i="5"/>
  <c r="E21" i="5"/>
  <c r="J20" i="5"/>
  <c r="K20" i="5" s="1"/>
  <c r="G20" i="5"/>
  <c r="F20" i="5"/>
  <c r="E20" i="5"/>
  <c r="J19" i="5"/>
  <c r="K19" i="5" s="1"/>
  <c r="G19" i="5"/>
  <c r="F19" i="5"/>
  <c r="E19" i="5"/>
  <c r="J18" i="5"/>
  <c r="K18" i="5" s="1"/>
  <c r="G18" i="5"/>
  <c r="F18" i="5"/>
  <c r="E18" i="5"/>
  <c r="J17" i="5"/>
  <c r="K17" i="5" s="1"/>
  <c r="G17" i="5"/>
  <c r="F17" i="5"/>
  <c r="E17" i="5"/>
  <c r="J16" i="5"/>
  <c r="K16" i="5" s="1"/>
  <c r="G16" i="5"/>
  <c r="F16" i="5"/>
  <c r="E16" i="5"/>
  <c r="J15" i="5"/>
  <c r="K15" i="5" s="1"/>
  <c r="G15" i="5"/>
  <c r="F15" i="5"/>
  <c r="E15" i="5"/>
  <c r="J14" i="5"/>
  <c r="K14" i="5" s="1"/>
  <c r="G14" i="5"/>
  <c r="F14" i="5"/>
  <c r="E14" i="5"/>
  <c r="J13" i="5"/>
  <c r="K13" i="5" s="1"/>
  <c r="G13" i="5"/>
  <c r="F13" i="5"/>
  <c r="E13" i="5"/>
  <c r="J12" i="5"/>
  <c r="K12" i="5" s="1"/>
  <c r="G12" i="5"/>
  <c r="F12" i="5"/>
  <c r="E12" i="5"/>
  <c r="J11" i="5"/>
  <c r="K11" i="5" s="1"/>
  <c r="G11" i="5"/>
  <c r="F11" i="5"/>
  <c r="E11" i="5"/>
  <c r="J10" i="5"/>
  <c r="K10" i="5" s="1"/>
  <c r="G10" i="5"/>
  <c r="F10" i="5"/>
  <c r="E10" i="5"/>
  <c r="J9" i="5"/>
  <c r="K9" i="5" s="1"/>
  <c r="G9" i="5"/>
  <c r="F9" i="5"/>
  <c r="E9" i="5"/>
  <c r="J8" i="5"/>
  <c r="K8" i="5" s="1"/>
  <c r="G8" i="5"/>
  <c r="F8" i="5"/>
  <c r="E8" i="5"/>
  <c r="J7" i="5"/>
  <c r="K7" i="5" s="1"/>
  <c r="L7" i="5" s="1"/>
  <c r="C3" i="5"/>
  <c r="M12" i="5" s="1"/>
  <c r="H63" i="5" s="1"/>
  <c r="J26" i="4"/>
  <c r="K26" i="4" s="1"/>
  <c r="G26" i="4"/>
  <c r="F26" i="4"/>
  <c r="E26" i="4"/>
  <c r="J25" i="4"/>
  <c r="K25" i="4" s="1"/>
  <c r="G25" i="4"/>
  <c r="F25" i="4"/>
  <c r="E25" i="4"/>
  <c r="J24" i="4"/>
  <c r="K24" i="4" s="1"/>
  <c r="G24" i="4"/>
  <c r="F24" i="4"/>
  <c r="E24" i="4"/>
  <c r="J23" i="4"/>
  <c r="K23" i="4" s="1"/>
  <c r="G23" i="4"/>
  <c r="F23" i="4"/>
  <c r="E23" i="4"/>
  <c r="J22" i="4"/>
  <c r="K22" i="4" s="1"/>
  <c r="G22" i="4"/>
  <c r="F22" i="4"/>
  <c r="E22" i="4"/>
  <c r="J21" i="4"/>
  <c r="K21" i="4" s="1"/>
  <c r="G21" i="4"/>
  <c r="F21" i="4"/>
  <c r="E21" i="4"/>
  <c r="J20" i="4"/>
  <c r="K20" i="4" s="1"/>
  <c r="G20" i="4"/>
  <c r="F20" i="4"/>
  <c r="E20" i="4"/>
  <c r="J19" i="4"/>
  <c r="K19" i="4" s="1"/>
  <c r="G19" i="4"/>
  <c r="F19" i="4"/>
  <c r="E19" i="4"/>
  <c r="J18" i="4"/>
  <c r="K18" i="4" s="1"/>
  <c r="G18" i="4"/>
  <c r="F18" i="4"/>
  <c r="E18" i="4"/>
  <c r="J17" i="4"/>
  <c r="K17" i="4" s="1"/>
  <c r="G17" i="4"/>
  <c r="F17" i="4"/>
  <c r="E17" i="4"/>
  <c r="J16" i="4"/>
  <c r="K16" i="4" s="1"/>
  <c r="G16" i="4"/>
  <c r="F16" i="4"/>
  <c r="E16" i="4"/>
  <c r="J15" i="4"/>
  <c r="K15" i="4" s="1"/>
  <c r="G15" i="4"/>
  <c r="F15" i="4"/>
  <c r="E15" i="4"/>
  <c r="J14" i="4"/>
  <c r="K14" i="4" s="1"/>
  <c r="G14" i="4"/>
  <c r="F14" i="4"/>
  <c r="E14" i="4"/>
  <c r="J13" i="4"/>
  <c r="K13" i="4" s="1"/>
  <c r="G13" i="4"/>
  <c r="F13" i="4"/>
  <c r="E13" i="4"/>
  <c r="J12" i="4"/>
  <c r="K12" i="4" s="1"/>
  <c r="G12" i="4"/>
  <c r="F12" i="4"/>
  <c r="E12" i="4"/>
  <c r="J11" i="4"/>
  <c r="K11" i="4" s="1"/>
  <c r="G11" i="4"/>
  <c r="F11" i="4"/>
  <c r="E11" i="4"/>
  <c r="J10" i="4"/>
  <c r="K10" i="4" s="1"/>
  <c r="G10" i="4"/>
  <c r="F10" i="4"/>
  <c r="E10" i="4"/>
  <c r="J9" i="4"/>
  <c r="K9" i="4" s="1"/>
  <c r="G9" i="4"/>
  <c r="F9" i="4"/>
  <c r="E9" i="4"/>
  <c r="J8" i="4"/>
  <c r="K8" i="4" s="1"/>
  <c r="G8" i="4"/>
  <c r="F8" i="4"/>
  <c r="E8" i="4"/>
  <c r="J7" i="4"/>
  <c r="K7" i="4" s="1"/>
  <c r="L7" i="4" s="1"/>
  <c r="G7" i="4"/>
  <c r="F7" i="4"/>
  <c r="E7" i="4"/>
  <c r="C3" i="4"/>
  <c r="J26" i="3"/>
  <c r="K26" i="3" s="1"/>
  <c r="G26" i="3"/>
  <c r="F26" i="3"/>
  <c r="E26" i="3"/>
  <c r="J25" i="3"/>
  <c r="K25" i="3" s="1"/>
  <c r="G25" i="3"/>
  <c r="F25" i="3"/>
  <c r="E25" i="3"/>
  <c r="J24" i="3"/>
  <c r="K24" i="3" s="1"/>
  <c r="G24" i="3"/>
  <c r="F24" i="3"/>
  <c r="E24" i="3"/>
  <c r="J23" i="3"/>
  <c r="K23" i="3" s="1"/>
  <c r="G23" i="3"/>
  <c r="F23" i="3"/>
  <c r="E23" i="3"/>
  <c r="J22" i="3"/>
  <c r="K22" i="3" s="1"/>
  <c r="G22" i="3"/>
  <c r="F22" i="3"/>
  <c r="E22" i="3"/>
  <c r="J21" i="3"/>
  <c r="K21" i="3" s="1"/>
  <c r="G21" i="3"/>
  <c r="F21" i="3"/>
  <c r="E21" i="3"/>
  <c r="J20" i="3"/>
  <c r="K20" i="3" s="1"/>
  <c r="G20" i="3"/>
  <c r="F20" i="3"/>
  <c r="E20" i="3"/>
  <c r="J19" i="3"/>
  <c r="K19" i="3" s="1"/>
  <c r="G19" i="3"/>
  <c r="F19" i="3"/>
  <c r="E19" i="3"/>
  <c r="J18" i="3"/>
  <c r="K18" i="3" s="1"/>
  <c r="G18" i="3"/>
  <c r="F18" i="3"/>
  <c r="E18" i="3"/>
  <c r="J17" i="3"/>
  <c r="K17" i="3" s="1"/>
  <c r="G17" i="3"/>
  <c r="F17" i="3"/>
  <c r="E17" i="3"/>
  <c r="J16" i="3"/>
  <c r="K16" i="3" s="1"/>
  <c r="G16" i="3"/>
  <c r="F16" i="3"/>
  <c r="E16" i="3"/>
  <c r="J15" i="3"/>
  <c r="K15" i="3" s="1"/>
  <c r="G15" i="3"/>
  <c r="F15" i="3"/>
  <c r="E15" i="3"/>
  <c r="J14" i="3"/>
  <c r="K14" i="3" s="1"/>
  <c r="G14" i="3"/>
  <c r="F14" i="3"/>
  <c r="E14" i="3"/>
  <c r="J13" i="3"/>
  <c r="K13" i="3" s="1"/>
  <c r="J12" i="3"/>
  <c r="K12" i="3" s="1"/>
  <c r="J11" i="3"/>
  <c r="K11" i="3" s="1"/>
  <c r="G11" i="3"/>
  <c r="F11" i="3"/>
  <c r="E11" i="3"/>
  <c r="J10" i="3"/>
  <c r="K10" i="3" s="1"/>
  <c r="G10" i="3"/>
  <c r="F10" i="3"/>
  <c r="E10" i="3"/>
  <c r="J9" i="3"/>
  <c r="K9" i="3" s="1"/>
  <c r="G9" i="3"/>
  <c r="F9" i="3"/>
  <c r="E9" i="3"/>
  <c r="J8" i="3"/>
  <c r="K8" i="3" s="1"/>
  <c r="G8" i="3"/>
  <c r="F8" i="3"/>
  <c r="E8" i="3"/>
  <c r="J7" i="3"/>
  <c r="K7" i="3" s="1"/>
  <c r="L7" i="3" s="1"/>
  <c r="G7" i="3"/>
  <c r="F7" i="3"/>
  <c r="E7" i="3"/>
  <c r="C3" i="3"/>
  <c r="M17" i="3" s="1"/>
  <c r="H68" i="3" s="1"/>
  <c r="C44" i="2"/>
  <c r="B44" i="2"/>
  <c r="C43" i="2"/>
  <c r="B43" i="2"/>
  <c r="C42" i="2"/>
  <c r="B42" i="2"/>
  <c r="G42" i="2" s="1"/>
  <c r="J26" i="2"/>
  <c r="K26" i="2" s="1"/>
  <c r="G26" i="2"/>
  <c r="F26" i="2"/>
  <c r="E26" i="2"/>
  <c r="J25" i="2"/>
  <c r="K25" i="2" s="1"/>
  <c r="G25" i="2"/>
  <c r="F25" i="2"/>
  <c r="E25" i="2"/>
  <c r="J24" i="2"/>
  <c r="K24" i="2" s="1"/>
  <c r="G24" i="2"/>
  <c r="F24" i="2"/>
  <c r="E24" i="2"/>
  <c r="J23" i="2"/>
  <c r="K23" i="2" s="1"/>
  <c r="G23" i="2"/>
  <c r="F23" i="2"/>
  <c r="E23" i="2"/>
  <c r="J22" i="2"/>
  <c r="K22" i="2" s="1"/>
  <c r="G22" i="2"/>
  <c r="F22" i="2"/>
  <c r="E22" i="2"/>
  <c r="J21" i="2"/>
  <c r="K21" i="2" s="1"/>
  <c r="G21" i="2"/>
  <c r="F21" i="2"/>
  <c r="E21" i="2"/>
  <c r="J20" i="2"/>
  <c r="K20" i="2" s="1"/>
  <c r="G20" i="2"/>
  <c r="F20" i="2"/>
  <c r="E20" i="2"/>
  <c r="J19" i="2"/>
  <c r="K19" i="2" s="1"/>
  <c r="G19" i="2"/>
  <c r="F19" i="2"/>
  <c r="E19" i="2"/>
  <c r="J18" i="2"/>
  <c r="K18" i="2" s="1"/>
  <c r="G18" i="2"/>
  <c r="F18" i="2"/>
  <c r="E18" i="2"/>
  <c r="J17" i="2"/>
  <c r="K17" i="2" s="1"/>
  <c r="G17" i="2"/>
  <c r="F17" i="2"/>
  <c r="E17" i="2"/>
  <c r="J16" i="2"/>
  <c r="K16" i="2" s="1"/>
  <c r="G16" i="2"/>
  <c r="F16" i="2"/>
  <c r="E16" i="2"/>
  <c r="J15" i="2"/>
  <c r="K15" i="2" s="1"/>
  <c r="G15" i="2"/>
  <c r="F15" i="2"/>
  <c r="E15" i="2"/>
  <c r="J14" i="2"/>
  <c r="K14" i="2" s="1"/>
  <c r="G14" i="2"/>
  <c r="F14" i="2"/>
  <c r="E14" i="2"/>
  <c r="J13" i="2"/>
  <c r="K13" i="2" s="1"/>
  <c r="G13" i="2"/>
  <c r="F13" i="2"/>
  <c r="E13" i="2"/>
  <c r="J12" i="2"/>
  <c r="K12" i="2" s="1"/>
  <c r="G12" i="2"/>
  <c r="F12" i="2"/>
  <c r="E12" i="2"/>
  <c r="J11" i="2"/>
  <c r="K11" i="2" s="1"/>
  <c r="G11" i="2"/>
  <c r="F11" i="2"/>
  <c r="E11" i="2"/>
  <c r="J10" i="2"/>
  <c r="K10" i="2" s="1"/>
  <c r="G10" i="2"/>
  <c r="F10" i="2"/>
  <c r="E10" i="2"/>
  <c r="J9" i="2"/>
  <c r="K9" i="2" s="1"/>
  <c r="G9" i="2"/>
  <c r="F9" i="2"/>
  <c r="E9" i="2"/>
  <c r="J8" i="2"/>
  <c r="K8" i="2" s="1"/>
  <c r="G8" i="2"/>
  <c r="F8" i="2"/>
  <c r="E8" i="2"/>
  <c r="J7" i="2"/>
  <c r="K7" i="2" s="1"/>
  <c r="L7" i="2" s="1"/>
  <c r="F58" i="2" s="1"/>
  <c r="G7" i="2"/>
  <c r="F7" i="2"/>
  <c r="E7" i="2"/>
  <c r="C3" i="2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D19" i="1"/>
  <c r="C4" i="1"/>
  <c r="C6" i="1" s="1"/>
  <c r="E59" i="8" l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M12" i="7"/>
  <c r="H63" i="7" s="1"/>
  <c r="E59" i="7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M13" i="7"/>
  <c r="H64" i="7" s="1"/>
  <c r="M17" i="7"/>
  <c r="H68" i="7" s="1"/>
  <c r="M21" i="7"/>
  <c r="H72" i="7" s="1"/>
  <c r="M25" i="7"/>
  <c r="H76" i="7" s="1"/>
  <c r="M14" i="7"/>
  <c r="H65" i="7" s="1"/>
  <c r="M18" i="7"/>
  <c r="H69" i="7" s="1"/>
  <c r="M22" i="7"/>
  <c r="H73" i="7" s="1"/>
  <c r="M26" i="7"/>
  <c r="H77" i="7" s="1"/>
  <c r="M15" i="7"/>
  <c r="H66" i="7" s="1"/>
  <c r="M19" i="7"/>
  <c r="H70" i="7" s="1"/>
  <c r="M14" i="5"/>
  <c r="H65" i="5" s="1"/>
  <c r="M13" i="5"/>
  <c r="H64" i="5" s="1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E73" i="5" s="1"/>
  <c r="E74" i="5" s="1"/>
  <c r="E75" i="5" s="1"/>
  <c r="E76" i="5" s="1"/>
  <c r="E77" i="5" s="1"/>
  <c r="E78" i="5" s="1"/>
  <c r="L8" i="5"/>
  <c r="E61" i="4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C45" i="5"/>
  <c r="H15" i="8"/>
  <c r="H19" i="8"/>
  <c r="C45" i="7"/>
  <c r="B45" i="3"/>
  <c r="B45" i="4"/>
  <c r="B45" i="8"/>
  <c r="B45" i="2"/>
  <c r="C45" i="3"/>
  <c r="C45" i="4"/>
  <c r="C45" i="6"/>
  <c r="C45" i="8"/>
  <c r="B45" i="6"/>
  <c r="C45" i="2"/>
  <c r="J42" i="4"/>
  <c r="B45" i="5"/>
  <c r="H13" i="3"/>
  <c r="M13" i="3"/>
  <c r="H64" i="3" s="1"/>
  <c r="M16" i="3"/>
  <c r="H67" i="3" s="1"/>
  <c r="H9" i="3"/>
  <c r="E59" i="3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H8" i="8"/>
  <c r="H9" i="8"/>
  <c r="H8" i="7"/>
  <c r="H12" i="7"/>
  <c r="H11" i="3"/>
  <c r="H14" i="3"/>
  <c r="H26" i="6"/>
  <c r="H14" i="7"/>
  <c r="H20" i="7"/>
  <c r="H12" i="8"/>
  <c r="H13" i="8"/>
  <c r="J42" i="8"/>
  <c r="H26" i="3"/>
  <c r="H21" i="6"/>
  <c r="H23" i="6"/>
  <c r="H16" i="7"/>
  <c r="H24" i="8"/>
  <c r="H17" i="7"/>
  <c r="H18" i="3"/>
  <c r="H7" i="4"/>
  <c r="H8" i="4"/>
  <c r="H9" i="4"/>
  <c r="H11" i="4"/>
  <c r="H12" i="4"/>
  <c r="H13" i="4"/>
  <c r="H15" i="4"/>
  <c r="H16" i="4"/>
  <c r="H17" i="4"/>
  <c r="H19" i="4"/>
  <c r="H20" i="4"/>
  <c r="H21" i="4"/>
  <c r="H23" i="4"/>
  <c r="H24" i="4"/>
  <c r="H9" i="6"/>
  <c r="H16" i="6"/>
  <c r="H17" i="6"/>
  <c r="H15" i="2"/>
  <c r="H16" i="2"/>
  <c r="H17" i="2"/>
  <c r="H23" i="2"/>
  <c r="H13" i="6"/>
  <c r="H25" i="8"/>
  <c r="H19" i="3"/>
  <c r="H20" i="3"/>
  <c r="H22" i="3"/>
  <c r="H10" i="6"/>
  <c r="H12" i="6"/>
  <c r="H25" i="6"/>
  <c r="H9" i="7"/>
  <c r="H11" i="7"/>
  <c r="H21" i="7"/>
  <c r="H23" i="7"/>
  <c r="H24" i="7"/>
  <c r="H16" i="8"/>
  <c r="H17" i="8"/>
  <c r="H23" i="8"/>
  <c r="M9" i="8"/>
  <c r="H60" i="8" s="1"/>
  <c r="H24" i="2"/>
  <c r="H25" i="2"/>
  <c r="H10" i="3"/>
  <c r="D47" i="6"/>
  <c r="H19" i="6"/>
  <c r="H22" i="6"/>
  <c r="D47" i="7"/>
  <c r="H18" i="7"/>
  <c r="H20" i="8"/>
  <c r="H21" i="8"/>
  <c r="H25" i="4"/>
  <c r="H19" i="2"/>
  <c r="L8" i="3"/>
  <c r="F59" i="3" s="1"/>
  <c r="F58" i="3"/>
  <c r="L8" i="4"/>
  <c r="F58" i="4"/>
  <c r="D47" i="8"/>
  <c r="D47" i="3"/>
  <c r="L9" i="5"/>
  <c r="F59" i="5"/>
  <c r="F58" i="5"/>
  <c r="L8" i="7"/>
  <c r="F58" i="7"/>
  <c r="L8" i="8"/>
  <c r="F58" i="8"/>
  <c r="H7" i="3"/>
  <c r="H8" i="3"/>
  <c r="H15" i="3"/>
  <c r="H16" i="3"/>
  <c r="H23" i="3"/>
  <c r="H24" i="3"/>
  <c r="H10" i="5"/>
  <c r="H11" i="5"/>
  <c r="H12" i="5"/>
  <c r="H14" i="5"/>
  <c r="H15" i="5"/>
  <c r="H18" i="5"/>
  <c r="H19" i="5"/>
  <c r="H20" i="5"/>
  <c r="H22" i="5"/>
  <c r="H23" i="5"/>
  <c r="H26" i="5"/>
  <c r="H15" i="6"/>
  <c r="H18" i="6"/>
  <c r="H24" i="6"/>
  <c r="H7" i="7"/>
  <c r="H13" i="7"/>
  <c r="H19" i="7"/>
  <c r="H26" i="7"/>
  <c r="H11" i="8"/>
  <c r="H14" i="8"/>
  <c r="H18" i="8"/>
  <c r="H22" i="8"/>
  <c r="H26" i="8"/>
  <c r="M8" i="4"/>
  <c r="H59" i="4" s="1"/>
  <c r="D47" i="4"/>
  <c r="H8" i="2"/>
  <c r="H9" i="2"/>
  <c r="H13" i="2"/>
  <c r="H20" i="2"/>
  <c r="H21" i="2"/>
  <c r="J42" i="2"/>
  <c r="M12" i="2"/>
  <c r="H63" i="2" s="1"/>
  <c r="D47" i="5"/>
  <c r="H7" i="6"/>
  <c r="H11" i="6"/>
  <c r="H14" i="6"/>
  <c r="H20" i="6"/>
  <c r="H10" i="7"/>
  <c r="H15" i="7"/>
  <c r="H22" i="7"/>
  <c r="H25" i="7"/>
  <c r="H7" i="8"/>
  <c r="H10" i="8"/>
  <c r="L7" i="6"/>
  <c r="J42" i="6"/>
  <c r="M9" i="6"/>
  <c r="H60" i="6" s="1"/>
  <c r="J42" i="3"/>
  <c r="J42" i="5"/>
  <c r="M8" i="7"/>
  <c r="H59" i="7" s="1"/>
  <c r="M9" i="4"/>
  <c r="H60" i="4" s="1"/>
  <c r="M11" i="5"/>
  <c r="H62" i="5" s="1"/>
  <c r="G44" i="2"/>
  <c r="J44" i="2" s="1"/>
  <c r="M9" i="2"/>
  <c r="H60" i="2" s="1"/>
  <c r="M9" i="3"/>
  <c r="H60" i="3" s="1"/>
  <c r="M10" i="3"/>
  <c r="H61" i="3" s="1"/>
  <c r="M7" i="2"/>
  <c r="H58" i="2" s="1"/>
  <c r="M11" i="2"/>
  <c r="H62" i="2" s="1"/>
  <c r="J44" i="3"/>
  <c r="G58" i="3" s="1"/>
  <c r="M7" i="3"/>
  <c r="H58" i="3" s="1"/>
  <c r="M11" i="3"/>
  <c r="H62" i="3" s="1"/>
  <c r="M10" i="8"/>
  <c r="H61" i="8" s="1"/>
  <c r="G42" i="7"/>
  <c r="J42" i="7" s="1"/>
  <c r="M10" i="2"/>
  <c r="H61" i="2" s="1"/>
  <c r="M8" i="6"/>
  <c r="H59" i="6" s="1"/>
  <c r="M11" i="7"/>
  <c r="H62" i="7" s="1"/>
  <c r="M8" i="2"/>
  <c r="H59" i="2" s="1"/>
  <c r="M8" i="3"/>
  <c r="H59" i="3" s="1"/>
  <c r="M12" i="3"/>
  <c r="H63" i="3" s="1"/>
  <c r="M7" i="8"/>
  <c r="H58" i="8" s="1"/>
  <c r="M11" i="8"/>
  <c r="H62" i="8" s="1"/>
  <c r="M8" i="8"/>
  <c r="H59" i="8" s="1"/>
  <c r="G44" i="8"/>
  <c r="M9" i="7"/>
  <c r="H60" i="7" s="1"/>
  <c r="M10" i="7"/>
  <c r="H61" i="7" s="1"/>
  <c r="G44" i="7"/>
  <c r="J44" i="7" s="1"/>
  <c r="M7" i="7"/>
  <c r="H58" i="7" s="1"/>
  <c r="M7" i="6"/>
  <c r="H58" i="6" s="1"/>
  <c r="G44" i="6"/>
  <c r="J44" i="6" s="1"/>
  <c r="M7" i="5"/>
  <c r="H58" i="5" s="1"/>
  <c r="M10" i="5"/>
  <c r="H61" i="5" s="1"/>
  <c r="M8" i="5"/>
  <c r="H59" i="5" s="1"/>
  <c r="M9" i="5"/>
  <c r="H60" i="5" s="1"/>
  <c r="G44" i="5"/>
  <c r="J44" i="5" s="1"/>
  <c r="M10" i="4"/>
  <c r="H61" i="4" s="1"/>
  <c r="M7" i="4"/>
  <c r="H58" i="4" s="1"/>
  <c r="M11" i="4"/>
  <c r="H62" i="4" s="1"/>
  <c r="G44" i="4"/>
  <c r="J44" i="4" s="1"/>
  <c r="H11" i="2"/>
  <c r="E78" i="2"/>
  <c r="L8" i="2"/>
  <c r="H7" i="2"/>
  <c r="D47" i="2"/>
  <c r="H12" i="2"/>
  <c r="B12" i="1"/>
  <c r="B13" i="1"/>
  <c r="D26" i="1"/>
  <c r="D22" i="1"/>
  <c r="D24" i="1"/>
  <c r="D21" i="1"/>
  <c r="D25" i="1"/>
  <c r="B14" i="1"/>
  <c r="D23" i="1"/>
  <c r="B15" i="1"/>
  <c r="H14" i="2"/>
  <c r="H26" i="2"/>
  <c r="D27" i="1"/>
  <c r="B11" i="1"/>
  <c r="H10" i="2"/>
  <c r="H18" i="2"/>
  <c r="H22" i="2"/>
  <c r="H17" i="3"/>
  <c r="H21" i="3"/>
  <c r="H25" i="3"/>
  <c r="H10" i="4"/>
  <c r="H14" i="4"/>
  <c r="H18" i="4"/>
  <c r="H22" i="4"/>
  <c r="H26" i="4"/>
  <c r="H8" i="5"/>
  <c r="H16" i="5"/>
  <c r="H24" i="5"/>
  <c r="H9" i="5"/>
  <c r="H13" i="5"/>
  <c r="H17" i="5"/>
  <c r="H21" i="5"/>
  <c r="H25" i="5"/>
  <c r="H8" i="6"/>
  <c r="J44" i="8" l="1"/>
  <c r="D32" i="7"/>
  <c r="D34" i="7" s="1"/>
  <c r="D36" i="7" s="1"/>
  <c r="C26" i="1" s="1"/>
  <c r="E26" i="1" s="1"/>
  <c r="D32" i="8"/>
  <c r="D34" i="8" s="1"/>
  <c r="D36" i="8" s="1"/>
  <c r="C27" i="1" s="1"/>
  <c r="E27" i="1" s="1"/>
  <c r="L9" i="3"/>
  <c r="L10" i="3" s="1"/>
  <c r="D32" i="6"/>
  <c r="D34" i="6" s="1"/>
  <c r="D36" i="6" s="1"/>
  <c r="C25" i="1" s="1"/>
  <c r="E25" i="1" s="1"/>
  <c r="L9" i="2"/>
  <c r="F59" i="2"/>
  <c r="L10" i="5"/>
  <c r="F60" i="5"/>
  <c r="L9" i="4"/>
  <c r="F59" i="4"/>
  <c r="D32" i="5"/>
  <c r="D34" i="5" s="1"/>
  <c r="D36" i="5" s="1"/>
  <c r="C24" i="1" s="1"/>
  <c r="E24" i="1" s="1"/>
  <c r="L9" i="7"/>
  <c r="F59" i="7"/>
  <c r="D32" i="3"/>
  <c r="D34" i="3" s="1"/>
  <c r="D36" i="3" s="1"/>
  <c r="C22" i="1" s="1"/>
  <c r="E22" i="1" s="1"/>
  <c r="D32" i="4"/>
  <c r="D34" i="4" s="1"/>
  <c r="D36" i="4" s="1"/>
  <c r="C23" i="1" s="1"/>
  <c r="E23" i="1" s="1"/>
  <c r="L8" i="6"/>
  <c r="F58" i="6"/>
  <c r="L9" i="8"/>
  <c r="F59" i="8"/>
  <c r="G47" i="3"/>
  <c r="J47" i="3" s="1"/>
  <c r="G59" i="3" s="1"/>
  <c r="G58" i="2"/>
  <c r="G47" i="2"/>
  <c r="J47" i="2" s="1"/>
  <c r="G58" i="8"/>
  <c r="G47" i="8"/>
  <c r="J47" i="8" s="1"/>
  <c r="G58" i="7"/>
  <c r="G47" i="7"/>
  <c r="J47" i="7" s="1"/>
  <c r="G58" i="6"/>
  <c r="G47" i="6"/>
  <c r="J47" i="6" s="1"/>
  <c r="G58" i="5"/>
  <c r="G47" i="5"/>
  <c r="J47" i="5" s="1"/>
  <c r="G58" i="4"/>
  <c r="G47" i="4"/>
  <c r="J47" i="4" s="1"/>
  <c r="D32" i="2"/>
  <c r="D34" i="2" s="1"/>
  <c r="D36" i="2" s="1"/>
  <c r="F60" i="3" l="1"/>
  <c r="G60" i="3" s="1"/>
  <c r="C21" i="1"/>
  <c r="E21" i="1" s="1"/>
  <c r="L10" i="4"/>
  <c r="F60" i="4"/>
  <c r="G60" i="4" s="1"/>
  <c r="L10" i="2"/>
  <c r="F60" i="2"/>
  <c r="G60" i="2" s="1"/>
  <c r="L9" i="6"/>
  <c r="F59" i="6"/>
  <c r="G59" i="6" s="1"/>
  <c r="L10" i="7"/>
  <c r="F60" i="7"/>
  <c r="G60" i="7" s="1"/>
  <c r="L11" i="5"/>
  <c r="F61" i="5"/>
  <c r="G61" i="5" s="1"/>
  <c r="L10" i="8"/>
  <c r="F60" i="8"/>
  <c r="G60" i="8" s="1"/>
  <c r="G59" i="2"/>
  <c r="G59" i="8"/>
  <c r="G59" i="7"/>
  <c r="G60" i="5"/>
  <c r="G59" i="5"/>
  <c r="G59" i="4"/>
  <c r="F61" i="3"/>
  <c r="G61" i="3" s="1"/>
  <c r="L11" i="3"/>
  <c r="L12" i="5" l="1"/>
  <c r="F62" i="5"/>
  <c r="G62" i="5" s="1"/>
  <c r="L10" i="6"/>
  <c r="F60" i="6"/>
  <c r="G60" i="6" s="1"/>
  <c r="L11" i="4"/>
  <c r="F61" i="4"/>
  <c r="G61" i="4" s="1"/>
  <c r="L11" i="8"/>
  <c r="F61" i="8"/>
  <c r="G61" i="8" s="1"/>
  <c r="L11" i="7"/>
  <c r="F61" i="7"/>
  <c r="G61" i="7" s="1"/>
  <c r="L11" i="2"/>
  <c r="F61" i="2"/>
  <c r="G61" i="2" s="1"/>
  <c r="F62" i="3"/>
  <c r="G62" i="3" s="1"/>
  <c r="L12" i="3"/>
  <c r="L12" i="7" l="1"/>
  <c r="F62" i="7"/>
  <c r="G62" i="7" s="1"/>
  <c r="L12" i="4"/>
  <c r="F62" i="4"/>
  <c r="G62" i="4" s="1"/>
  <c r="L13" i="5"/>
  <c r="F63" i="5"/>
  <c r="G63" i="5" s="1"/>
  <c r="L12" i="2"/>
  <c r="F62" i="2"/>
  <c r="G62" i="2" s="1"/>
  <c r="L12" i="8"/>
  <c r="F62" i="8"/>
  <c r="G62" i="8" s="1"/>
  <c r="L11" i="6"/>
  <c r="F61" i="6"/>
  <c r="G61" i="6" s="1"/>
  <c r="L13" i="3"/>
  <c r="F63" i="3"/>
  <c r="G63" i="3" s="1"/>
  <c r="L13" i="8" l="1"/>
  <c r="F63" i="8"/>
  <c r="G63" i="8" s="1"/>
  <c r="L14" i="5"/>
  <c r="F64" i="5"/>
  <c r="G64" i="5" s="1"/>
  <c r="L13" i="7"/>
  <c r="F63" i="7"/>
  <c r="G63" i="7" s="1"/>
  <c r="L12" i="6"/>
  <c r="F62" i="6"/>
  <c r="G62" i="6" s="1"/>
  <c r="L13" i="2"/>
  <c r="F63" i="2"/>
  <c r="G63" i="2" s="1"/>
  <c r="L13" i="4"/>
  <c r="F63" i="4"/>
  <c r="G63" i="4" s="1"/>
  <c r="L14" i="3"/>
  <c r="F64" i="3"/>
  <c r="G64" i="3" s="1"/>
  <c r="L14" i="2" l="1"/>
  <c r="F64" i="2"/>
  <c r="G64" i="2" s="1"/>
  <c r="L14" i="7"/>
  <c r="F64" i="7"/>
  <c r="G64" i="7" s="1"/>
  <c r="L14" i="8"/>
  <c r="F64" i="8"/>
  <c r="G64" i="8" s="1"/>
  <c r="L14" i="4"/>
  <c r="F64" i="4"/>
  <c r="G64" i="4" s="1"/>
  <c r="L13" i="6"/>
  <c r="F63" i="6"/>
  <c r="G63" i="6" s="1"/>
  <c r="L15" i="5"/>
  <c r="F65" i="5"/>
  <c r="G65" i="5" s="1"/>
  <c r="L15" i="3"/>
  <c r="F65" i="3"/>
  <c r="G65" i="3" s="1"/>
  <c r="L14" i="6" l="1"/>
  <c r="F64" i="6"/>
  <c r="G64" i="6" s="1"/>
  <c r="L15" i="8"/>
  <c r="F65" i="8"/>
  <c r="G65" i="8" s="1"/>
  <c r="L15" i="2"/>
  <c r="F65" i="2"/>
  <c r="G65" i="2" s="1"/>
  <c r="L16" i="5"/>
  <c r="F66" i="5"/>
  <c r="G66" i="5" s="1"/>
  <c r="L15" i="4"/>
  <c r="F65" i="4"/>
  <c r="G65" i="4" s="1"/>
  <c r="L15" i="7"/>
  <c r="F65" i="7"/>
  <c r="G65" i="7" s="1"/>
  <c r="F66" i="3"/>
  <c r="G66" i="3" s="1"/>
  <c r="L16" i="3"/>
  <c r="L16" i="4" l="1"/>
  <c r="F66" i="4"/>
  <c r="G66" i="4" s="1"/>
  <c r="L16" i="2"/>
  <c r="F66" i="2"/>
  <c r="G66" i="2" s="1"/>
  <c r="L15" i="6"/>
  <c r="F65" i="6"/>
  <c r="G65" i="6" s="1"/>
  <c r="L16" i="7"/>
  <c r="F66" i="7"/>
  <c r="G66" i="7" s="1"/>
  <c r="L17" i="5"/>
  <c r="F67" i="5"/>
  <c r="G67" i="5" s="1"/>
  <c r="L16" i="8"/>
  <c r="F66" i="8"/>
  <c r="G66" i="8" s="1"/>
  <c r="L17" i="3"/>
  <c r="F67" i="3"/>
  <c r="G67" i="3" s="1"/>
  <c r="L17" i="8" l="1"/>
  <c r="F67" i="8"/>
  <c r="G67" i="8" s="1"/>
  <c r="L18" i="5"/>
  <c r="F68" i="5"/>
  <c r="G68" i="5" s="1"/>
  <c r="L16" i="6"/>
  <c r="F66" i="6"/>
  <c r="G66" i="6" s="1"/>
  <c r="L17" i="4"/>
  <c r="F67" i="4"/>
  <c r="G67" i="4" s="1"/>
  <c r="L17" i="7"/>
  <c r="F67" i="7"/>
  <c r="G67" i="7" s="1"/>
  <c r="L17" i="2"/>
  <c r="F67" i="2"/>
  <c r="G67" i="2" s="1"/>
  <c r="L18" i="3"/>
  <c r="F68" i="3"/>
  <c r="G68" i="3" s="1"/>
  <c r="L18" i="7" l="1"/>
  <c r="F68" i="7"/>
  <c r="G68" i="7" s="1"/>
  <c r="L17" i="6"/>
  <c r="F67" i="6"/>
  <c r="G67" i="6" s="1"/>
  <c r="L18" i="2"/>
  <c r="F68" i="2"/>
  <c r="G68" i="2" s="1"/>
  <c r="L19" i="5"/>
  <c r="F69" i="5"/>
  <c r="G69" i="5" s="1"/>
  <c r="L18" i="4"/>
  <c r="F68" i="4"/>
  <c r="G68" i="4" s="1"/>
  <c r="L18" i="8"/>
  <c r="F68" i="8"/>
  <c r="G68" i="8" s="1"/>
  <c r="L19" i="3"/>
  <c r="F69" i="3"/>
  <c r="G69" i="3" s="1"/>
  <c r="L19" i="8" l="1"/>
  <c r="F69" i="8"/>
  <c r="G69" i="8" s="1"/>
  <c r="L19" i="4"/>
  <c r="F69" i="4"/>
  <c r="G69" i="4" s="1"/>
  <c r="L19" i="2"/>
  <c r="F69" i="2"/>
  <c r="G69" i="2" s="1"/>
  <c r="L19" i="7"/>
  <c r="F69" i="7"/>
  <c r="G69" i="7" s="1"/>
  <c r="L20" i="5"/>
  <c r="F70" i="5"/>
  <c r="G70" i="5" s="1"/>
  <c r="L18" i="6"/>
  <c r="F68" i="6"/>
  <c r="G68" i="6" s="1"/>
  <c r="L20" i="3"/>
  <c r="F70" i="3"/>
  <c r="G70" i="3" s="1"/>
  <c r="L19" i="6" l="1"/>
  <c r="F69" i="6"/>
  <c r="G69" i="6" s="1"/>
  <c r="L20" i="7"/>
  <c r="F70" i="7"/>
  <c r="G70" i="7" s="1"/>
  <c r="L20" i="4"/>
  <c r="F70" i="4"/>
  <c r="G70" i="4" s="1"/>
  <c r="L21" i="5"/>
  <c r="F71" i="5"/>
  <c r="G71" i="5" s="1"/>
  <c r="L20" i="2"/>
  <c r="F70" i="2"/>
  <c r="G70" i="2" s="1"/>
  <c r="L20" i="8"/>
  <c r="F70" i="8"/>
  <c r="G70" i="8" s="1"/>
  <c r="L21" i="3"/>
  <c r="F71" i="3"/>
  <c r="G71" i="3" s="1"/>
  <c r="L21" i="8" l="1"/>
  <c r="F71" i="8"/>
  <c r="G71" i="8" s="1"/>
  <c r="L22" i="5"/>
  <c r="F72" i="5"/>
  <c r="G72" i="5" s="1"/>
  <c r="L21" i="7"/>
  <c r="F71" i="7"/>
  <c r="G71" i="7" s="1"/>
  <c r="L21" i="2"/>
  <c r="F71" i="2"/>
  <c r="G71" i="2" s="1"/>
  <c r="L21" i="4"/>
  <c r="F71" i="4"/>
  <c r="G71" i="4" s="1"/>
  <c r="L20" i="6"/>
  <c r="F70" i="6"/>
  <c r="G70" i="6" s="1"/>
  <c r="L22" i="3"/>
  <c r="F72" i="3"/>
  <c r="G72" i="3" s="1"/>
  <c r="L21" i="6" l="1"/>
  <c r="F71" i="6"/>
  <c r="G71" i="6" s="1"/>
  <c r="L22" i="2"/>
  <c r="F72" i="2"/>
  <c r="G72" i="2" s="1"/>
  <c r="L23" i="5"/>
  <c r="F73" i="5"/>
  <c r="G73" i="5" s="1"/>
  <c r="L22" i="4"/>
  <c r="F72" i="4"/>
  <c r="G72" i="4" s="1"/>
  <c r="L22" i="7"/>
  <c r="F72" i="7"/>
  <c r="G72" i="7" s="1"/>
  <c r="L22" i="8"/>
  <c r="F72" i="8"/>
  <c r="G72" i="8" s="1"/>
  <c r="F73" i="3"/>
  <c r="G73" i="3" s="1"/>
  <c r="L23" i="3"/>
  <c r="L23" i="2" l="1"/>
  <c r="F73" i="2"/>
  <c r="G73" i="2" s="1"/>
  <c r="L23" i="8"/>
  <c r="F73" i="8"/>
  <c r="G73" i="8" s="1"/>
  <c r="L23" i="4"/>
  <c r="F73" i="4"/>
  <c r="G73" i="4" s="1"/>
  <c r="L23" i="7"/>
  <c r="F73" i="7"/>
  <c r="G73" i="7" s="1"/>
  <c r="L24" i="5"/>
  <c r="F74" i="5"/>
  <c r="G74" i="5" s="1"/>
  <c r="L22" i="6"/>
  <c r="F72" i="6"/>
  <c r="G72" i="6" s="1"/>
  <c r="F74" i="3"/>
  <c r="G74" i="3" s="1"/>
  <c r="L24" i="3"/>
  <c r="L24" i="7" l="1"/>
  <c r="F74" i="7"/>
  <c r="G74" i="7" s="1"/>
  <c r="L23" i="6"/>
  <c r="F73" i="6"/>
  <c r="G73" i="6" s="1"/>
  <c r="L24" i="8"/>
  <c r="F74" i="8"/>
  <c r="G74" i="8" s="1"/>
  <c r="L25" i="5"/>
  <c r="F75" i="5"/>
  <c r="G75" i="5" s="1"/>
  <c r="L24" i="4"/>
  <c r="F74" i="4"/>
  <c r="G74" i="4" s="1"/>
  <c r="L24" i="2"/>
  <c r="F74" i="2"/>
  <c r="G74" i="2" s="1"/>
  <c r="F75" i="3"/>
  <c r="G75" i="3" s="1"/>
  <c r="L25" i="3"/>
  <c r="L25" i="2" l="1"/>
  <c r="F75" i="2"/>
  <c r="G75" i="2" s="1"/>
  <c r="L26" i="5"/>
  <c r="F77" i="5" s="1"/>
  <c r="G77" i="5" s="1"/>
  <c r="F76" i="5"/>
  <c r="G76" i="5" s="1"/>
  <c r="L24" i="6"/>
  <c r="F74" i="6"/>
  <c r="G74" i="6" s="1"/>
  <c r="L25" i="4"/>
  <c r="F75" i="4"/>
  <c r="G75" i="4" s="1"/>
  <c r="L25" i="8"/>
  <c r="F75" i="8"/>
  <c r="G75" i="8" s="1"/>
  <c r="L25" i="7"/>
  <c r="F75" i="7"/>
  <c r="G75" i="7" s="1"/>
  <c r="L26" i="3"/>
  <c r="F77" i="3" s="1"/>
  <c r="G77" i="3" s="1"/>
  <c r="F76" i="3"/>
  <c r="G76" i="3" s="1"/>
  <c r="L26" i="7" l="1"/>
  <c r="F77" i="7" s="1"/>
  <c r="G77" i="7" s="1"/>
  <c r="F76" i="7"/>
  <c r="G76" i="7" s="1"/>
  <c r="L26" i="4"/>
  <c r="F77" i="4" s="1"/>
  <c r="G77" i="4" s="1"/>
  <c r="F76" i="4"/>
  <c r="G76" i="4" s="1"/>
  <c r="L26" i="8"/>
  <c r="F77" i="8" s="1"/>
  <c r="G77" i="8" s="1"/>
  <c r="F76" i="8"/>
  <c r="G76" i="8" s="1"/>
  <c r="L25" i="6"/>
  <c r="F75" i="6"/>
  <c r="G75" i="6" s="1"/>
  <c r="L26" i="2"/>
  <c r="F77" i="2" s="1"/>
  <c r="G77" i="2" s="1"/>
  <c r="F76" i="2"/>
  <c r="G76" i="2" s="1"/>
  <c r="L26" i="6" l="1"/>
  <c r="F77" i="6" s="1"/>
  <c r="G77" i="6" s="1"/>
  <c r="F76" i="6"/>
  <c r="G76" i="6" s="1"/>
</calcChain>
</file>

<file path=xl/sharedStrings.xml><?xml version="1.0" encoding="utf-8"?>
<sst xmlns="http://schemas.openxmlformats.org/spreadsheetml/2006/main" count="808" uniqueCount="266">
  <si>
    <t>VERIFICACIÓN DE CUMPLIMIENTO CTE DB-HE</t>
  </si>
  <si>
    <t>Provincia:</t>
  </si>
  <si>
    <t>A Coruña &lt; 200m</t>
  </si>
  <si>
    <t>selecciona tu provincia y la altura de la localidad</t>
  </si>
  <si>
    <t>Zona climática:</t>
  </si>
  <si>
    <t>la zona climática se actualiza automáticamente en función de la localidad</t>
  </si>
  <si>
    <t>Altitud (m):</t>
  </si>
  <si>
    <t>LÍMITES U (W/m²·K) PARA LA ZONA SELECCIONADA</t>
  </si>
  <si>
    <t>Tipo de cerramiento</t>
  </si>
  <si>
    <t>U límite</t>
  </si>
  <si>
    <t>estos valores se actualizan automáticamente</t>
  </si>
  <si>
    <t>Fachadas</t>
  </si>
  <si>
    <t>Cubiertas</t>
  </si>
  <si>
    <t>Suelos</t>
  </si>
  <si>
    <t>Muros contacto terreno</t>
  </si>
  <si>
    <t>Huecos</t>
  </si>
  <si>
    <t>CERRAMIENTOS DEL PROYECTO</t>
  </si>
  <si>
    <t>Nombre</t>
  </si>
  <si>
    <t>Tipo</t>
  </si>
  <si>
    <t>U calculada</t>
  </si>
  <si>
    <t>U exigida</t>
  </si>
  <si>
    <t>Cumple</t>
  </si>
  <si>
    <t>pincha en el elemento para editarlo</t>
  </si>
  <si>
    <t>ANÁLISIS TÉRMICO DE CERRAMIENTO</t>
  </si>
  <si>
    <t>Nombre:</t>
  </si>
  <si>
    <t>Fachada SATE</t>
  </si>
  <si>
    <t>cm</t>
  </si>
  <si>
    <t>Tipo:</t>
  </si>
  <si>
    <t>Fachada principal</t>
  </si>
  <si>
    <t>INSTRUCCIONES: Añade materiales solo en Base_Datos → Aparecen automáticamente en desplegables → Introduce espesor</t>
  </si>
  <si>
    <t>Nº</t>
  </si>
  <si>
    <t>Sistema</t>
  </si>
  <si>
    <t>Material</t>
  </si>
  <si>
    <t>e (cm)</t>
  </si>
  <si>
    <t>λ (W/m·K)</t>
  </si>
  <si>
    <t>ρ (kg/m³)</t>
  </si>
  <si>
    <t>R fija</t>
  </si>
  <si>
    <t>R calculada</t>
  </si>
  <si>
    <t>μ</t>
  </si>
  <si>
    <t>Sd (m)</t>
  </si>
  <si>
    <t>ACABADO EXTERIOR</t>
  </si>
  <si>
    <t>Mortero monocapa</t>
  </si>
  <si>
    <t>AISLAMIENTO EXTERIOR</t>
  </si>
  <si>
    <t>Poliestireno extruido XPS</t>
  </si>
  <si>
    <t>SOPORTE</t>
  </si>
  <si>
    <t>Muro termoarcilla 24cm</t>
  </si>
  <si>
    <t>AISLAMIENTO INTERIOR</t>
  </si>
  <si>
    <t>Lana de roca</t>
  </si>
  <si>
    <t>CAPA ADICIONAL INTERIOR</t>
  </si>
  <si>
    <t>Panel cartón-yeso</t>
  </si>
  <si>
    <t>CÁLCULO DE TRANSMITANCIA TÉRMICA</t>
  </si>
  <si>
    <t>Resistencia superficial exterior (Rse):</t>
  </si>
  <si>
    <t>m²·K/W</t>
  </si>
  <si>
    <t>Suma de resistencias de capas (ΣR):</t>
  </si>
  <si>
    <t>Resistencia superficial interior (Rsi):</t>
  </si>
  <si>
    <t>Resistencia térmica total (RT):</t>
  </si>
  <si>
    <t>TRANSMITANCIA TÉRMICA (U):</t>
  </si>
  <si>
    <t>W/m²·K</t>
  </si>
  <si>
    <t>Nota: Cálculo según UNE-EN ISO 6946: U = 1 / (Rse + ΣR + Rsi)</t>
  </si>
  <si>
    <t>Temp. ext. (°C):</t>
  </si>
  <si>
    <t>°C</t>
  </si>
  <si>
    <t>HR ext. (%):</t>
  </si>
  <si>
    <t>%</t>
  </si>
  <si>
    <t>Temp. int. (°C):</t>
  </si>
  <si>
    <t>HR int. (%):</t>
  </si>
  <si>
    <t>Suma de Sd (m):</t>
  </si>
  <si>
    <t>m</t>
  </si>
  <si>
    <t>Evaluación condensaciones:</t>
  </si>
  <si>
    <t>Para un análisis detallado de condensaciones intersticiales,</t>
  </si>
  <si>
    <t>se requiere aplicar el método de Glaser (UNE-EN ISO 13788)</t>
  </si>
  <si>
    <t>considerando las presiones de vapor en cada capa.</t>
  </si>
  <si>
    <t>Fachada doble hoja</t>
  </si>
  <si>
    <t>Fachada</t>
  </si>
  <si>
    <t>Ladrillo perforado 11.5cm</t>
  </si>
  <si>
    <t>CAPA ADICIONAL EXTERIOR</t>
  </si>
  <si>
    <t>Cámara aire no ventilada</t>
  </si>
  <si>
    <t>ACABADO INTERIOR</t>
  </si>
  <si>
    <t>Enlucido de yeso</t>
  </si>
  <si>
    <t>Cubierta teja</t>
  </si>
  <si>
    <t>Cubierta</t>
  </si>
  <si>
    <t>Teja Cerámica Curva (Árabe)</t>
  </si>
  <si>
    <t>Losa hormigón armado</t>
  </si>
  <si>
    <t>Cubierta plana</t>
  </si>
  <si>
    <t>Muro en contacto con terreno</t>
  </si>
  <si>
    <t>Muro contacto terreno</t>
  </si>
  <si>
    <t>Solera caviti</t>
  </si>
  <si>
    <t>Suelo</t>
  </si>
  <si>
    <t>Solera en contacto con terreno</t>
  </si>
  <si>
    <t>μ (factor vapor)</t>
  </si>
  <si>
    <t>Poliestireno expandido EPS</t>
  </si>
  <si>
    <t>Enfoscado de cemento</t>
  </si>
  <si>
    <t>Poliestireno expandido EPS + grafito</t>
  </si>
  <si>
    <t>Cámara aire ventilada</t>
  </si>
  <si>
    <t>Forjado reticular h=30cm</t>
  </si>
  <si>
    <t>Cámara aire ligera ventilada</t>
  </si>
  <si>
    <t>Aplacado piedra natural</t>
  </si>
  <si>
    <t>Lámina impermeabilizante</t>
  </si>
  <si>
    <t>Barrera vapor interior</t>
  </si>
  <si>
    <t>Alicatado cerámico</t>
  </si>
  <si>
    <t>Revestimiento cerámico</t>
  </si>
  <si>
    <t>Lana mineral MW</t>
  </si>
  <si>
    <t>Barrera de vapor</t>
  </si>
  <si>
    <t>Pintura plástica</t>
  </si>
  <si>
    <t>Panel composite aluminio</t>
  </si>
  <si>
    <t>Poliuretano proyectado PUR</t>
  </si>
  <si>
    <t>Lámina geotextil</t>
  </si>
  <si>
    <t>Bloque hormigón 20cm</t>
  </si>
  <si>
    <t>Tarima de madera</t>
  </si>
  <si>
    <t>Tablero fenólico HPL</t>
  </si>
  <si>
    <t>Poliisocianurato PIR</t>
  </si>
  <si>
    <t>Panel OSB</t>
  </si>
  <si>
    <t>Muro bloque termoarcilla 29cm</t>
  </si>
  <si>
    <t>Panel madera DM</t>
  </si>
  <si>
    <t>Mortero autonivelante</t>
  </si>
  <si>
    <t>Chapa metálica grecada</t>
  </si>
  <si>
    <t>Tablero contrachapado</t>
  </si>
  <si>
    <t>Panel CLT madera laminada</t>
  </si>
  <si>
    <t>Rastreles de madera</t>
  </si>
  <si>
    <t>Baldosa cerámica</t>
  </si>
  <si>
    <t>Panel madera tratada</t>
  </si>
  <si>
    <t>Fibra de madera</t>
  </si>
  <si>
    <t>Placa fibrocemento</t>
  </si>
  <si>
    <t>Muro entramado ligero</t>
  </si>
  <si>
    <t>Perfil metálico trasdosado</t>
  </si>
  <si>
    <t>Papel pintado</t>
  </si>
  <si>
    <t>Pintura impermeabilizante</t>
  </si>
  <si>
    <t>Corcho proyectado</t>
  </si>
  <si>
    <t>Lámina EPDM</t>
  </si>
  <si>
    <t>Muro ladrillo macizo 29cm</t>
  </si>
  <si>
    <t>Lámina freno vapor</t>
  </si>
  <si>
    <t>Panel decorativo madera</t>
  </si>
  <si>
    <t>Mortero hidrófugo</t>
  </si>
  <si>
    <t>Aerogel</t>
  </si>
  <si>
    <t>Malla de refuerzo</t>
  </si>
  <si>
    <t>Bloque Hormigón Celular (HCCA / Ytong)</t>
  </si>
  <si>
    <t>Placa yeso laminado doble</t>
  </si>
  <si>
    <t>Microcemento</t>
  </si>
  <si>
    <t>Ladrillo Cara Vista (Klinker / Gres)</t>
  </si>
  <si>
    <t>Celulosa Insuflada</t>
  </si>
  <si>
    <t>Bloque Hormigón Común (40x20x20)</t>
  </si>
  <si>
    <t>Mortero Autonivelante (Suelos)</t>
  </si>
  <si>
    <t>Hormigón Autocompactante (HAC)</t>
  </si>
  <si>
    <t>Ladrillo Cerámico Común (Obra vista)</t>
  </si>
  <si>
    <t>Corcho Natural Aglomerado</t>
  </si>
  <si>
    <t>Bloque Hormigón Gris (40x20x20)</t>
  </si>
  <si>
    <t>Pavimento Hormigón Pulido (Exterior)</t>
  </si>
  <si>
    <t>Ladrillo Refractario</t>
  </si>
  <si>
    <t>Fibra de Madera (Panel Rígido)</t>
  </si>
  <si>
    <t>Bloque Hormigón Ligero (Arlita)</t>
  </si>
  <si>
    <t>Yeso para Construcción (Enlucido)</t>
  </si>
  <si>
    <t>Pavimento Asfáltico (Viales)</t>
  </si>
  <si>
    <t>Pizarra Natural (Cubiertas)</t>
  </si>
  <si>
    <t>Lana de Oveja</t>
  </si>
  <si>
    <t>Bloque Hormigón Split (Cara vista)</t>
  </si>
  <si>
    <t>Bambú Laminado</t>
  </si>
  <si>
    <t>Panel CLT (Cross Laminated Timber)</t>
  </si>
  <si>
    <t>Lana de Roca (Panel Rígido)</t>
  </si>
  <si>
    <t>Contrachapado (Plywood)</t>
  </si>
  <si>
    <t>Panel LVL (Laminated Veneer Lumber)</t>
  </si>
  <si>
    <t>Perlita Expandida</t>
  </si>
  <si>
    <t>Madera Aserrada (Estructural)</t>
  </si>
  <si>
    <t>Pavimento Madera Maciza (Tarima)</t>
  </si>
  <si>
    <t>Bovedilla EPS (Poliestireno)</t>
  </si>
  <si>
    <t>Madera Laminada Encolada (Glulam)</t>
  </si>
  <si>
    <t>Revestimiento Fachada - Siding (Madera/Composite)</t>
  </si>
  <si>
    <t>Madera Termotratada (Thermowood)</t>
  </si>
  <si>
    <t>Tablero Aglomerado</t>
  </si>
  <si>
    <t>Madera Tratada con CCA/Creosota (RESTRINGIDO)</t>
  </si>
  <si>
    <t>Tablero DM / MDF</t>
  </si>
  <si>
    <t>Tablero OSB</t>
  </si>
  <si>
    <t>Tarima Exterior (Decking)</t>
  </si>
  <si>
    <t>Parquet / Tarima Interior (Roble/Haya)</t>
  </si>
  <si>
    <t>WPC (Wood Plastic Composite)</t>
  </si>
  <si>
    <t>Acero Autopatinable (Corten)</t>
  </si>
  <si>
    <t>Panel Composite Aluminio (Fachada)</t>
  </si>
  <si>
    <t>Mortero de Cal Hidráulica (Restauración)</t>
  </si>
  <si>
    <t>Mortero de Cemento Portland (Albañilería)</t>
  </si>
  <si>
    <t>Granito (Pavimento/Zócalo)</t>
  </si>
  <si>
    <t>Mármol (Pavimento/Fachada)</t>
  </si>
  <si>
    <t>Piedra Caliza (Aplacado fachada)</t>
  </si>
  <si>
    <t>Mortero de Cal (Restauración/Tradicional)</t>
  </si>
  <si>
    <t>Piedra Natural (Aplacado general)</t>
  </si>
  <si>
    <t>Alicatado Cerámico (Revestimiento)</t>
  </si>
  <si>
    <t>Gres Porcelánico (Pavimento)</t>
  </si>
  <si>
    <t>Panel GRC (Glass Reinforced Concrete)</t>
  </si>
  <si>
    <t>Travertino</t>
  </si>
  <si>
    <t>Placa Fibrocemento Ondulada (Sin Amianto)</t>
  </si>
  <si>
    <t>Teja Cerámica Plana/Mixta</t>
  </si>
  <si>
    <t>Teja de Hormigón</t>
  </si>
  <si>
    <t>Zinc (Chapa cubiertas)</t>
  </si>
  <si>
    <t>INSTRUCCIONES: Añade materiales nuevos en las filas 13-52. Los desplegables se actualizarán automáticamente.</t>
  </si>
  <si>
    <t>DATOS CLIMÁTICOS POR PROVINCIA Y ALTITUD</t>
  </si>
  <si>
    <t>Ubicación</t>
  </si>
  <si>
    <t>Zona Climática</t>
  </si>
  <si>
    <t>Altitud (m)</t>
  </si>
  <si>
    <t>Temp. ext. (°C)</t>
  </si>
  <si>
    <t>HR ext. (%)</t>
  </si>
  <si>
    <t>Temp. int. (°C)</t>
  </si>
  <si>
    <t>HR int. (%)</t>
  </si>
  <si>
    <t>C1</t>
  </si>
  <si>
    <t>A Coruña &gt; 200m</t>
  </si>
  <si>
    <t>D1</t>
  </si>
  <si>
    <t>Lugo &lt; 200m</t>
  </si>
  <si>
    <t>Lugo 200-400m</t>
  </si>
  <si>
    <t>Lugo &gt; 400m</t>
  </si>
  <si>
    <t>E1</t>
  </si>
  <si>
    <t>Ourense &lt; 200m</t>
  </si>
  <si>
    <t>C2</t>
  </si>
  <si>
    <t>Ourense 200-400m</t>
  </si>
  <si>
    <t>D2</t>
  </si>
  <si>
    <t>Ourense &gt; 400m</t>
  </si>
  <si>
    <t>Pontevedra &lt; 200m</t>
  </si>
  <si>
    <t>Pontevedra &gt; 200m</t>
  </si>
  <si>
    <t>LÍMITES U (W/m²·K) SEGÚN ZONA CLIMÁTICA - CTE DB-HE</t>
  </si>
  <si>
    <t>Zona</t>
  </si>
  <si>
    <t>Muros terreno</t>
  </si>
  <si>
    <t>ESTA HOJA SE ACTUALIZA AUTOMÁTICAMENTE desde Base_Datos. NO escribas aquí, añade materiales en Base_Datos.</t>
  </si>
  <si>
    <t>Sd (acumulado)</t>
  </si>
  <si>
    <t>Psat int</t>
  </si>
  <si>
    <t>Psat ext</t>
  </si>
  <si>
    <t>Pvap ext</t>
  </si>
  <si>
    <t>Pvap int</t>
  </si>
  <si>
    <t>EXTERIOR</t>
  </si>
  <si>
    <t>INTERIOR</t>
  </si>
  <si>
    <r>
      <t xml:space="preserve">ANÁLISIS DE CONDENSACIONES </t>
    </r>
    <r>
      <rPr>
        <i/>
        <sz val="12"/>
        <rFont val="Calibri"/>
        <family val="2"/>
      </rPr>
      <t>(se rellena automáticamente)</t>
    </r>
  </si>
  <si>
    <t>Δp</t>
  </si>
  <si>
    <t>Gradiente</t>
  </si>
  <si>
    <t>E total</t>
  </si>
  <si>
    <t>orden de introducción de INTERIOR A EXTERIOR, y su espesor en centímetros</t>
  </si>
  <si>
    <t>e acumulado (m)</t>
  </si>
  <si>
    <t>Presión saturación</t>
  </si>
  <si>
    <t>Presión real</t>
  </si>
  <si>
    <t>Sd acumulado</t>
  </si>
  <si>
    <t>Presion saturación</t>
  </si>
  <si>
    <t>Tu ambiente interior</t>
  </si>
  <si>
    <t>Humedad %</t>
  </si>
  <si>
    <t>Temperatura (°C)</t>
  </si>
  <si>
    <t>Mes</t>
  </si>
  <si>
    <t>A Coruña</t>
  </si>
  <si>
    <t>Pontevedra</t>
  </si>
  <si>
    <t>Vigo</t>
  </si>
  <si>
    <t>Orense</t>
  </si>
  <si>
    <t>Santiago</t>
  </si>
  <si>
    <t>Lugo</t>
  </si>
  <si>
    <t>Media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</si>
  <si>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</si>
  <si>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</si>
  <si>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</si>
  <si>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</si>
  <si>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</si>
  <si>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</si>
  <si>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</si>
  <si>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</si>
  <si>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</si>
  <si>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</si>
  <si>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</si>
  <si>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</si>
  <si>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</si>
  <si>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(°C)</t>
  </si>
  <si>
    <t>(%)</t>
  </si>
  <si>
    <t>Minimas</t>
  </si>
  <si>
    <t>Máximas</t>
  </si>
  <si>
    <t>Mínimas absolutas</t>
  </si>
  <si>
    <t>Máximas absolutas</t>
  </si>
  <si>
    <t>Tabique ladrillo hueco</t>
  </si>
  <si>
    <t xml:space="preserve">Revoco / Enfoscado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</si>
</sst>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7" x14ac:knownFonts="1">
    <font>
      <sz val="11"/>
      <color theme="1"/>
      <name val="Calibri"/>
      <family val="2"/>
      <charset val="1"/>
    </font>
    <font>
      <b/>
      <sz val="16"/>
      <color rgb="FFFFFFFF"/>
      <name val="Calibri"/>
      <charset val="1"/>
    </font>
    <font>
      <b/>
      <sz val="11"/>
      <name val="Calibri"/>
      <charset val="1"/>
    </font>
    <font>
      <b/>
      <sz val="11"/>
      <color rgb="FF0000FF"/>
      <name val="Calibri"/>
      <charset val="1"/>
    </font>
    <font>
      <i/>
      <sz val="11"/>
      <color theme="1"/>
      <name val="Calibri"/>
      <family val="2"/>
      <charset val="1"/>
    </font>
    <font>
      <b/>
      <sz val="36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b/>
      <i/>
      <sz val="10"/>
      <color theme="0"/>
      <name val="Calibri"/>
      <family val="2"/>
      <charset val="1"/>
    </font>
    <font>
      <b/>
      <sz val="12"/>
      <color theme="0"/>
      <name val="Calibri"/>
      <family val="2"/>
      <charset val="1"/>
    </font>
    <font>
      <b/>
      <sz val="11"/>
      <color rgb="FFFFFFFF"/>
      <name val="Calibri"/>
      <charset val="1"/>
    </font>
    <font>
      <b/>
      <sz val="12"/>
      <color rgb="FFFFFFFF"/>
      <name val="Calibri"/>
      <charset val="1"/>
    </font>
    <font>
      <b/>
      <sz val="11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4"/>
      <color rgb="FFFFFFFF"/>
      <name val="Calibri"/>
      <charset val="1"/>
    </font>
    <font>
      <sz val="11"/>
      <color rgb="FF0000FF"/>
      <name val="Calibri"/>
      <charset val="1"/>
    </font>
    <font>
      <i/>
      <sz val="9"/>
      <color rgb="FF00B050"/>
      <name val="Calibri"/>
      <charset val="1"/>
    </font>
    <font>
      <b/>
      <sz val="10"/>
      <color rgb="FFFFFFFF"/>
      <name val="Calibri"/>
      <charset val="1"/>
    </font>
    <font>
      <b/>
      <sz val="12"/>
      <name val="Calibri"/>
      <charset val="1"/>
    </font>
    <font>
      <i/>
      <sz val="9"/>
      <color rgb="FF7F7F7F"/>
      <name val="Calibri"/>
      <charset val="1"/>
    </font>
    <font>
      <b/>
      <sz val="11"/>
      <color rgb="FFFF0000"/>
      <name val="Calibri"/>
      <charset val="1"/>
    </font>
    <font>
      <sz val="11"/>
      <color rgb="FF0000FF"/>
      <name val="Calibri"/>
      <family val="2"/>
      <charset val="1"/>
    </font>
    <font>
      <b/>
      <sz val="9"/>
      <name val="Calibri"/>
      <charset val="1"/>
    </font>
    <font>
      <b/>
      <i/>
      <sz val="10"/>
      <color rgb="FF00B050"/>
      <name val="Calibri"/>
      <charset val="1"/>
    </font>
    <font>
      <b/>
      <i/>
      <sz val="10"/>
      <color rgb="FFFF0000"/>
      <name val="Calibri"/>
      <charset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rgb="FFFFFFFF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203864"/>
        <bgColor rgb="FF44546A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BBB59"/>
      </patternFill>
    </fill>
    <fill>
      <patternFill patternType="solid">
        <fgColor theme="6" tint="0.39988402966399123"/>
        <bgColor rgb="FFD9D9D9"/>
      </patternFill>
    </fill>
    <fill>
      <patternFill patternType="solid">
        <fgColor rgb="FF366092"/>
        <bgColor rgb="FF44546A"/>
      </patternFill>
    </fill>
    <fill>
      <patternFill patternType="solid">
        <fgColor rgb="FFD9E1F2"/>
        <bgColor rgb="FFD9D9D9"/>
      </patternFill>
    </fill>
    <fill>
      <patternFill patternType="solid">
        <fgColor rgb="FF4472C4"/>
        <bgColor rgb="FF4F81BD"/>
      </patternFill>
    </fill>
    <fill>
      <patternFill patternType="solid">
        <fgColor rgb="FF44546A"/>
        <bgColor rgb="FF595959"/>
      </patternFill>
    </fill>
    <fill>
      <patternFill patternType="solid">
        <fgColor rgb="FFFFC000"/>
        <bgColor rgb="FFFF9900"/>
      </patternFill>
    </fill>
    <fill>
      <patternFill patternType="solid">
        <fgColor rgb="FF0070C0"/>
        <bgColor rgb="FF366092"/>
      </patternFill>
    </fill>
    <fill>
      <patternFill patternType="solid">
        <fgColor theme="4"/>
        <bgColor rgb="FF4472C4"/>
      </patternFill>
    </fill>
    <fill>
      <patternFill patternType="solid">
        <fgColor theme="5" tint="0.79979857783745845"/>
        <bgColor rgb="FFD9D9D9"/>
      </patternFill>
    </fill>
    <fill>
      <patternFill patternType="solid">
        <fgColor theme="7" tint="0.59978026673177287"/>
        <bgColor rgb="FFB9CDE5"/>
      </patternFill>
    </fill>
    <fill>
      <patternFill patternType="solid">
        <fgColor theme="0" tint="-0.34998626667073579"/>
        <bgColor rgb="FF8EB4E3"/>
      </patternFill>
    </fill>
    <fill>
      <patternFill patternType="solid">
        <fgColor theme="9" tint="0.59978026673177287"/>
        <bgColor rgb="FFF2DCDB"/>
      </patternFill>
    </fill>
    <fill>
      <patternFill patternType="solid">
        <fgColor theme="4" tint="0.59978026673177287"/>
        <bgColor rgb="FFCCC1DA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Border="0" applyProtection="0"/>
  </cellStyleXfs>
  <cellXfs count="153">
    <xf numFmtId="0" fontId="0" fillId="0" borderId="0" xfId="0"/>
    <xf numFmtId="0" fontId="19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3" fillId="3" borderId="0" xfId="0" applyFont="1" applyFill="1"/>
    <xf numFmtId="0" fontId="4" fillId="3" borderId="0" xfId="0" applyFont="1" applyFill="1"/>
    <xf numFmtId="0" fontId="0" fillId="0" borderId="5" xfId="0" applyBorder="1"/>
    <xf numFmtId="0" fontId="5" fillId="4" borderId="0" xfId="0" applyFont="1" applyFill="1" applyAlignment="1">
      <alignment horizontal="center"/>
    </xf>
    <xf numFmtId="0" fontId="4" fillId="5" borderId="0" xfId="0" applyFont="1" applyFill="1" applyAlignment="1">
      <alignment wrapText="1"/>
    </xf>
    <xf numFmtId="0" fontId="0" fillId="5" borderId="0" xfId="0" applyFill="1"/>
    <xf numFmtId="0" fontId="6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4" xfId="0" applyFont="1" applyBorder="1"/>
    <xf numFmtId="0" fontId="9" fillId="0" borderId="0" xfId="0" applyFont="1"/>
    <xf numFmtId="0" fontId="0" fillId="0" borderId="4" xfId="0" applyBorder="1"/>
    <xf numFmtId="0" fontId="11" fillId="0" borderId="4" xfId="0" applyFont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center"/>
    </xf>
    <xf numFmtId="0" fontId="4" fillId="5" borderId="0" xfId="0" applyFont="1" applyFill="1"/>
    <xf numFmtId="0" fontId="0" fillId="0" borderId="6" xfId="0" applyBorder="1"/>
    <xf numFmtId="2" fontId="0" fillId="0" borderId="6" xfId="0" applyNumberFormat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12" fillId="0" borderId="6" xfId="1" applyFont="1" applyBorder="1" applyAlignment="1" applyProtection="1">
      <alignment horizontal="left" vertical="center"/>
    </xf>
    <xf numFmtId="0" fontId="14" fillId="0" borderId="6" xfId="0" applyFont="1" applyBorder="1" applyAlignment="1">
      <alignment horizontal="left" vertical="center"/>
    </xf>
    <xf numFmtId="164" fontId="14" fillId="0" borderId="6" xfId="0" applyNumberFormat="1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2" fillId="0" borderId="6" xfId="1" applyFont="1" applyBorder="1" applyAlignment="1" applyProtection="1">
      <alignment horizontal="left"/>
    </xf>
    <xf numFmtId="0" fontId="0" fillId="0" borderId="6" xfId="0" applyBorder="1" applyAlignment="1">
      <alignment horizontal="left"/>
    </xf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left"/>
    </xf>
    <xf numFmtId="0" fontId="12" fillId="0" borderId="6" xfId="1" applyFont="1" applyBorder="1" applyProtection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8" borderId="0" xfId="0" applyFont="1" applyFill="1" applyAlignment="1">
      <alignment horizontal="center" vertical="center"/>
    </xf>
    <xf numFmtId="0" fontId="18" fillId="6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164" fontId="0" fillId="0" borderId="0" xfId="0" applyNumberFormat="1"/>
    <xf numFmtId="164" fontId="2" fillId="10" borderId="0" xfId="0" applyNumberFormat="1" applyFont="1" applyFill="1"/>
    <xf numFmtId="164" fontId="15" fillId="11" borderId="0" xfId="0" applyNumberFormat="1" applyFont="1" applyFill="1"/>
    <xf numFmtId="0" fontId="20" fillId="0" borderId="0" xfId="0" applyFont="1"/>
    <xf numFmtId="0" fontId="14" fillId="0" borderId="0" xfId="0" applyFont="1"/>
    <xf numFmtId="2" fontId="0" fillId="0" borderId="0" xfId="0" applyNumberFormat="1"/>
    <xf numFmtId="0" fontId="22" fillId="0" borderId="0" xfId="0" applyFont="1"/>
    <xf numFmtId="0" fontId="14" fillId="12" borderId="0" xfId="0" applyFont="1" applyFill="1"/>
    <xf numFmtId="0" fontId="14" fillId="13" borderId="0" xfId="0" applyFont="1" applyFill="1"/>
    <xf numFmtId="0" fontId="14" fillId="14" borderId="0" xfId="0" applyFont="1" applyFill="1"/>
    <xf numFmtId="0" fontId="14" fillId="15" borderId="0" xfId="0" applyFont="1" applyFill="1"/>
    <xf numFmtId="0" fontId="14" fillId="16" borderId="0" xfId="0" applyFont="1" applyFill="1"/>
    <xf numFmtId="0" fontId="14" fillId="5" borderId="0" xfId="0" applyFont="1" applyFill="1"/>
    <xf numFmtId="0" fontId="14" fillId="17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18" fillId="6" borderId="6" xfId="0" applyFont="1" applyFill="1" applyBorder="1" applyAlignment="1">
      <alignment horizontal="center" wrapText="1"/>
    </xf>
    <xf numFmtId="0" fontId="18" fillId="6" borderId="6" xfId="0" applyFont="1" applyFill="1" applyBorder="1" applyAlignment="1">
      <alignment horizontal="center"/>
    </xf>
    <xf numFmtId="0" fontId="0" fillId="3" borderId="0" xfId="0" applyFill="1"/>
    <xf numFmtId="0" fontId="2" fillId="7" borderId="0" xfId="0" applyFont="1" applyFill="1"/>
    <xf numFmtId="0" fontId="2" fillId="18" borderId="0" xfId="0" applyFont="1" applyFill="1"/>
    <xf numFmtId="1" fontId="21" fillId="18" borderId="0" xfId="0" applyNumberFormat="1" applyFont="1" applyFill="1"/>
    <xf numFmtId="1" fontId="12" fillId="18" borderId="0" xfId="0" applyNumberFormat="1" applyFont="1" applyFill="1"/>
    <xf numFmtId="0" fontId="14" fillId="18" borderId="0" xfId="0" applyFont="1" applyFill="1"/>
    <xf numFmtId="0" fontId="0" fillId="18" borderId="0" xfId="0" applyFill="1"/>
    <xf numFmtId="0" fontId="2" fillId="19" borderId="0" xfId="0" applyFont="1" applyFill="1"/>
    <xf numFmtId="1" fontId="21" fillId="19" borderId="0" xfId="0" applyNumberFormat="1" applyFont="1" applyFill="1"/>
    <xf numFmtId="1" fontId="12" fillId="19" borderId="0" xfId="0" applyNumberFormat="1" applyFont="1" applyFill="1"/>
    <xf numFmtId="0" fontId="14" fillId="19" borderId="0" xfId="0" applyFont="1" applyFill="1"/>
    <xf numFmtId="0" fontId="0" fillId="19" borderId="0" xfId="0" applyFill="1"/>
    <xf numFmtId="0" fontId="0" fillId="20" borderId="0" xfId="0" applyFill="1"/>
    <xf numFmtId="0" fontId="31" fillId="18" borderId="0" xfId="0" applyFont="1" applyFill="1"/>
    <xf numFmtId="0" fontId="31" fillId="19" borderId="0" xfId="0" applyFont="1" applyFill="1"/>
    <xf numFmtId="0" fontId="2" fillId="21" borderId="0" xfId="0" applyFont="1" applyFill="1"/>
    <xf numFmtId="0" fontId="0" fillId="21" borderId="0" xfId="0" applyFill="1"/>
    <xf numFmtId="2" fontId="0" fillId="21" borderId="0" xfId="0" applyNumberFormat="1" applyFill="1"/>
    <xf numFmtId="0" fontId="0" fillId="0" borderId="8" xfId="0" applyBorder="1" applyAlignment="1">
      <alignment horizontal="center"/>
    </xf>
    <xf numFmtId="0" fontId="32" fillId="0" borderId="0" xfId="0" applyFont="1"/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2" fontId="14" fillId="0" borderId="0" xfId="0" applyNumberFormat="1" applyFont="1"/>
    <xf numFmtId="2" fontId="0" fillId="22" borderId="5" xfId="0" applyNumberFormat="1" applyFill="1" applyBorder="1" applyAlignment="1">
      <alignment horizontal="center"/>
    </xf>
    <xf numFmtId="2" fontId="0" fillId="22" borderId="9" xfId="0" applyNumberFormat="1" applyFill="1" applyBorder="1" applyAlignment="1">
      <alignment horizontal="center"/>
    </xf>
    <xf numFmtId="2" fontId="0" fillId="19" borderId="0" xfId="0" applyNumberFormat="1" applyFill="1" applyAlignment="1">
      <alignment horizontal="center"/>
    </xf>
    <xf numFmtId="2" fontId="0" fillId="19" borderId="8" xfId="0" applyNumberFormat="1" applyFill="1" applyBorder="1" applyAlignment="1">
      <alignment horizontal="center"/>
    </xf>
    <xf numFmtId="0" fontId="31" fillId="0" borderId="1" xfId="0" applyFont="1" applyBorder="1" applyAlignment="1">
      <alignment wrapText="1"/>
    </xf>
    <xf numFmtId="0" fontId="31" fillId="0" borderId="2" xfId="0" applyFont="1" applyBorder="1" applyAlignment="1">
      <alignment horizontal="center" wrapText="1"/>
    </xf>
    <xf numFmtId="0" fontId="31" fillId="19" borderId="2" xfId="0" applyFont="1" applyFill="1" applyBorder="1" applyAlignment="1">
      <alignment horizontal="center" wrapText="1"/>
    </xf>
    <xf numFmtId="0" fontId="31" fillId="22" borderId="3" xfId="0" applyFont="1" applyFill="1" applyBorder="1" applyAlignment="1">
      <alignment horizontal="center" wrapText="1"/>
    </xf>
    <xf numFmtId="2" fontId="7" fillId="0" borderId="0" xfId="0" applyNumberFormat="1" applyFont="1"/>
    <xf numFmtId="0" fontId="0" fillId="23" borderId="0" xfId="0" applyFill="1"/>
    <xf numFmtId="0" fontId="0" fillId="24" borderId="0" xfId="0" applyFill="1"/>
    <xf numFmtId="0" fontId="33" fillId="24" borderId="0" xfId="0" applyFont="1" applyFill="1" applyAlignment="1">
      <alignment horizontal="center"/>
    </xf>
    <xf numFmtId="0" fontId="34" fillId="6" borderId="6" xfId="0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25" borderId="0" xfId="0" applyFont="1" applyFill="1" applyAlignment="1">
      <alignment horizontal="center"/>
    </xf>
    <xf numFmtId="0" fontId="27" fillId="26" borderId="0" xfId="0" applyFont="1" applyFill="1" applyAlignment="1">
      <alignment horizontal="center"/>
    </xf>
    <xf numFmtId="0" fontId="27" fillId="27" borderId="0" xfId="0" applyFont="1" applyFill="1" applyAlignment="1">
      <alignment horizontal="center"/>
    </xf>
    <xf numFmtId="0" fontId="27" fillId="28" borderId="0" xfId="0" applyFont="1" applyFill="1" applyAlignment="1">
      <alignment horizontal="center"/>
    </xf>
    <xf numFmtId="0" fontId="27" fillId="29" borderId="0" xfId="0" applyFont="1" applyFill="1" applyAlignment="1">
      <alignment horizontal="center"/>
    </xf>
    <xf numFmtId="0" fontId="27" fillId="30" borderId="0" xfId="0" applyFont="1" applyFill="1" applyAlignment="1">
      <alignment horizontal="center"/>
    </xf>
    <xf numFmtId="0" fontId="26" fillId="31" borderId="10" xfId="0" applyFont="1" applyFill="1" applyBorder="1" applyAlignment="1">
      <alignment horizontal="center"/>
    </xf>
    <xf numFmtId="0" fontId="26" fillId="31" borderId="11" xfId="0" applyFont="1" applyFill="1" applyBorder="1" applyAlignment="1">
      <alignment horizontal="center"/>
    </xf>
    <xf numFmtId="0" fontId="0" fillId="21" borderId="0" xfId="0" applyFill="1" applyAlignment="1">
      <alignment horizontal="center"/>
    </xf>
    <xf numFmtId="1" fontId="0" fillId="21" borderId="12" xfId="0" applyNumberFormat="1" applyFill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26" fillId="31" borderId="0" xfId="0" applyFont="1" applyFill="1"/>
    <xf numFmtId="1" fontId="0" fillId="25" borderId="0" xfId="0" applyNumberFormat="1" applyFill="1" applyAlignment="1">
      <alignment horizontal="center"/>
    </xf>
    <xf numFmtId="1" fontId="0" fillId="32" borderId="0" xfId="0" applyNumberFormat="1" applyFill="1" applyAlignment="1">
      <alignment horizontal="center"/>
    </xf>
    <xf numFmtId="1" fontId="0" fillId="24" borderId="0" xfId="0" applyNumberFormat="1" applyFill="1" applyAlignment="1">
      <alignment horizontal="center"/>
    </xf>
    <xf numFmtId="1" fontId="0" fillId="28" borderId="0" xfId="0" applyNumberFormat="1" applyFill="1" applyAlignment="1">
      <alignment horizontal="center"/>
    </xf>
    <xf numFmtId="1" fontId="0" fillId="33" borderId="0" xfId="0" applyNumberFormat="1" applyFill="1" applyAlignment="1">
      <alignment horizontal="center"/>
    </xf>
    <xf numFmtId="1" fontId="0" fillId="30" borderId="0" xfId="0" applyNumberFormat="1" applyFill="1" applyAlignment="1">
      <alignment horizontal="center"/>
    </xf>
    <xf numFmtId="1" fontId="28" fillId="31" borderId="12" xfId="0" applyNumberFormat="1" applyFont="1" applyFill="1" applyBorder="1" applyAlignment="1">
      <alignment horizontal="center"/>
    </xf>
    <xf numFmtId="1" fontId="28" fillId="31" borderId="13" xfId="0" applyNumberFormat="1" applyFont="1" applyFill="1" applyBorder="1" applyAlignment="1">
      <alignment horizontal="center"/>
    </xf>
    <xf numFmtId="0" fontId="0" fillId="21" borderId="14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7" fillId="0" borderId="10" xfId="0" applyFont="1" applyBorder="1"/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27" fillId="0" borderId="14" xfId="0" applyFont="1" applyBorder="1"/>
    <xf numFmtId="0" fontId="0" fillId="0" borderId="17" xfId="0" applyBorder="1" applyAlignment="1">
      <alignment horizontal="center"/>
    </xf>
    <xf numFmtId="0" fontId="32" fillId="0" borderId="0" xfId="0" applyFont="1" applyAlignment="1">
      <alignment horizontal="center"/>
    </xf>
    <xf numFmtId="0" fontId="35" fillId="0" borderId="0" xfId="0" applyFont="1"/>
    <xf numFmtId="1" fontId="36" fillId="18" borderId="0" xfId="0" applyNumberFormat="1" applyFont="1" applyFill="1"/>
    <xf numFmtId="1" fontId="36" fillId="19" borderId="0" xfId="0" applyNumberFormat="1" applyFont="1" applyFill="1"/>
    <xf numFmtId="0" fontId="1" fillId="2" borderId="0" xfId="0" applyFont="1" applyFill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12" fillId="5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12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12" fillId="15" borderId="0" xfId="0" applyFont="1" applyFill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1" fillId="9" borderId="0" xfId="0" applyFont="1" applyFill="1" applyAlignment="1">
      <alignment horizontal="center"/>
    </xf>
    <xf numFmtId="0" fontId="30" fillId="20" borderId="0" xfId="0" applyFont="1" applyFill="1"/>
    <xf numFmtId="0" fontId="19" fillId="20" borderId="0" xfId="0" applyFont="1" applyFill="1"/>
    <xf numFmtId="0" fontId="25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366092"/>
      <rgbColor rgb="FFCCC1DA"/>
      <rgbColor rgb="FF7F7F7F"/>
      <rgbColor rgb="FF948A54"/>
      <rgbColor rgb="FFC0504D"/>
      <rgbColor rgb="FFF2DCDB"/>
      <rgbColor rgb="FFD9E1F2"/>
      <rgbColor rgb="FF660066"/>
      <rgbColor rgb="FFFF8080"/>
      <rgbColor rgb="FF0070C0"/>
      <rgbColor rgb="FFB9CDE5"/>
      <rgbColor rgb="FF000080"/>
      <rgbColor rgb="FFFF00FF"/>
      <rgbColor rgb="FFFFFF00"/>
      <rgbColor rgb="FF00FFFF"/>
      <rgbColor rgb="FF800080"/>
      <rgbColor rgb="FF800000"/>
      <rgbColor rgb="FF4F81BD"/>
      <rgbColor rgb="FF0000FF"/>
      <rgbColor rgb="FF00CCFF"/>
      <rgbColor rgb="FFCCFFFF"/>
      <rgbColor rgb="FFD9D9D9"/>
      <rgbColor rgb="FFC3D69B"/>
      <rgbColor rgb="FF8EB4E3"/>
      <rgbColor rgb="FFFF99CC"/>
      <rgbColor rgb="FF9BBB59"/>
      <rgbColor rgb="FFFCD5B5"/>
      <rgbColor rgb="FF4472C4"/>
      <rgbColor rgb="FF4BACC6"/>
      <rgbColor rgb="FF92D050"/>
      <rgbColor rgb="FFFFC000"/>
      <rgbColor rgb="FFFF9900"/>
      <rgbColor rgb="FFFF6600"/>
      <rgbColor rgb="FF8064A2"/>
      <rgbColor rgb="FFA6A6A6"/>
      <rgbColor rgb="FF203864"/>
      <rgbColor rgb="FF00B050"/>
      <rgbColor rgb="FF003300"/>
      <rgbColor rgb="FF333300"/>
      <rgbColor rgb="FF993300"/>
      <rgbColor rgb="FF993366"/>
      <rgbColor rgb="FF44546A"/>
      <rgbColor rgb="FF59595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ES" sz="1400" b="0" strike="noStrike" spc="-1">
                <a:solidFill>
                  <a:srgbClr val="595959"/>
                </a:solidFill>
                <a:latin typeface="Calibri"/>
              </a:rPr>
              <a:t>Composición del cerramiento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894453580505298E-2"/>
          <c:y val="6.7447016964884199E-2"/>
          <c:w val="0.90275078487068305"/>
          <c:h val="0.598772753055226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Cerramiento_1!$C$7</c:f>
              <c:strCache>
                <c:ptCount val="1"/>
                <c:pt idx="0">
                  <c:v>Panel cartón-yeso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Cerramiento_1!$D$7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7-48DD-AD9A-4C3B588F0E24}"/>
            </c:ext>
          </c:extLst>
        </c:ser>
        <c:ser>
          <c:idx val="1"/>
          <c:order val="1"/>
          <c:tx>
            <c:strRef>
              <c:f>Cerramiento_1!$C$8</c:f>
              <c:strCache>
                <c:ptCount val="1"/>
                <c:pt idx="0">
                  <c:v>Lana mineral MW</c:v>
                </c:pt>
              </c:strCache>
            </c:strRef>
          </c:tx>
          <c:spPr>
            <a:pattFill prst="openDmnd">
              <a:fgClr>
                <a:srgbClr val="000000"/>
              </a:fgClr>
              <a:bgClr>
                <a:srgbClr val="FFFFFF"/>
              </a:bgClr>
            </a:patt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Cerramiento_1!$D$8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A7-48DD-AD9A-4C3B588F0E24}"/>
            </c:ext>
          </c:extLst>
        </c:ser>
        <c:ser>
          <c:idx val="2"/>
          <c:order val="2"/>
          <c:tx>
            <c:strRef>
              <c:f>Cerramiento_1!$C$9</c:f>
              <c:strCache>
                <c:ptCount val="1"/>
                <c:pt idx="0">
                  <c:v>Muro termoarcilla 24cm</c:v>
                </c:pt>
              </c:strCache>
            </c:strRef>
          </c:tx>
          <c:spPr>
            <a:pattFill prst="ltVert">
              <a:fgClr>
                <a:srgbClr val="E46C0A"/>
              </a:fgClr>
              <a:bgClr>
                <a:srgbClr val="FFFFFF"/>
              </a:bgClr>
            </a:patt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Cerramiento_1!$D$9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A7-48DD-AD9A-4C3B588F0E24}"/>
            </c:ext>
          </c:extLst>
        </c:ser>
        <c:ser>
          <c:idx val="3"/>
          <c:order val="3"/>
          <c:tx>
            <c:strRef>
              <c:f>Cerramiento_1!$C$10</c:f>
              <c:strCache>
                <c:ptCount val="1"/>
                <c:pt idx="0">
                  <c:v>Revoco / Enfoscado </c:v>
                </c:pt>
              </c:strCache>
            </c:strRef>
          </c:tx>
          <c:spPr>
            <a:pattFill prst="horz">
              <a:fgClr>
                <a:srgbClr val="948A54"/>
              </a:fgClr>
              <a:bgClr>
                <a:srgbClr val="FFFFFF"/>
              </a:bgClr>
            </a:patt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Cerramiento_1!$D$10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A7-48DD-AD9A-4C3B588F0E24}"/>
            </c:ext>
          </c:extLst>
        </c:ser>
        <c:ser>
          <c:idx val="4"/>
          <c:order val="4"/>
          <c:tx>
            <c:strRef>
              <c:f>Cerramiento_1!$C$11</c:f>
              <c:strCache>
                <c:ptCount val="1"/>
                <c:pt idx="0">
                  <c:v>Poliestireno expandido EPS + grafito</c:v>
                </c:pt>
              </c:strCache>
            </c:strRef>
          </c:tx>
          <c:spPr>
            <a:solidFill>
              <a:srgbClr val="77933C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Cerramiento_1!$D$11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A7-48DD-AD9A-4C3B588F0E24}"/>
            </c:ext>
          </c:extLst>
        </c:ser>
        <c:ser>
          <c:idx val="5"/>
          <c:order val="5"/>
          <c:tx>
            <c:strRef>
              <c:f>Cerramiento_1!$C$12</c:f>
              <c:strCache>
                <c:ptCount val="1"/>
                <c:pt idx="0">
                  <c:v>Mortero hidrófugo</c:v>
                </c:pt>
              </c:strCache>
            </c:strRef>
          </c:tx>
          <c:invertIfNegative val="0"/>
          <c:val>
            <c:numRef>
              <c:f>Cerramiento_1!$D$12</c:f>
              <c:numCache>
                <c:formatCode>General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80-46FA-83B4-5D439AAF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731037"/>
        <c:axId val="11424523"/>
      </c:barChart>
      <c:catAx>
        <c:axId val="7073103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11424523"/>
        <c:crosses val="autoZero"/>
        <c:auto val="1"/>
        <c:lblAlgn val="ctr"/>
        <c:lblOffset val="100"/>
        <c:noMultiLvlLbl val="0"/>
      </c:catAx>
      <c:valAx>
        <c:axId val="1142452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70731037"/>
        <c:crosses val="autoZero"/>
        <c:crossBetween val="between"/>
      </c:valAx>
      <c:spPr>
        <a:noFill/>
        <a:ln w="0">
          <a:noFill/>
        </a:ln>
      </c:spPr>
    </c:plotArea>
    <c:legend>
      <c:legendPos val="l"/>
      <c:layout>
        <c:manualLayout>
          <c:xMode val="edge"/>
          <c:yMode val="edge"/>
          <c:x val="4.1666666666666699E-2"/>
          <c:y val="0.73075435147686996"/>
          <c:w val="0.33752089075556724"/>
          <c:h val="0.2692456612684545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Humedad</a:t>
            </a:r>
            <a:r>
              <a:rPr lang="es-ES" baseline="0"/>
              <a:t> %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Galicia!$D$2</c:f>
              <c:strCache>
                <c:ptCount val="1"/>
                <c:pt idx="0">
                  <c:v>A Coruña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Galicia!$D$3:$D$14</c:f>
              <c:numCache>
                <c:formatCode>General</c:formatCode>
                <c:ptCount val="12"/>
                <c:pt idx="0">
                  <c:v>78</c:v>
                </c:pt>
                <c:pt idx="1">
                  <c:v>77</c:v>
                </c:pt>
                <c:pt idx="2">
                  <c:v>76</c:v>
                </c:pt>
                <c:pt idx="3">
                  <c:v>75</c:v>
                </c:pt>
                <c:pt idx="4">
                  <c:v>75</c:v>
                </c:pt>
                <c:pt idx="5">
                  <c:v>75</c:v>
                </c:pt>
                <c:pt idx="6">
                  <c:v>74</c:v>
                </c:pt>
                <c:pt idx="7">
                  <c:v>74</c:v>
                </c:pt>
                <c:pt idx="8">
                  <c:v>75</c:v>
                </c:pt>
                <c:pt idx="9">
                  <c:v>78</c:v>
                </c:pt>
                <c:pt idx="10">
                  <c:v>80</c:v>
                </c:pt>
                <c:pt idx="1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A-4E4D-8B5F-0BF0DCAD46B0}"/>
            </c:ext>
          </c:extLst>
        </c:ser>
        <c:ser>
          <c:idx val="1"/>
          <c:order val="1"/>
          <c:tx>
            <c:strRef>
              <c:f>Galicia!$F$2</c:f>
              <c:strCache>
                <c:ptCount val="1"/>
                <c:pt idx="0">
                  <c:v>Pontevedra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Galicia!$F$3:$F$14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79</c:v>
                </c:pt>
                <c:pt idx="3">
                  <c:v>78</c:v>
                </c:pt>
                <c:pt idx="4">
                  <c:v>77</c:v>
                </c:pt>
                <c:pt idx="5">
                  <c:v>76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78</c:v>
                </c:pt>
                <c:pt idx="10">
                  <c:v>81</c:v>
                </c:pt>
                <c:pt idx="1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4A-4E4D-8B5F-0BF0DCAD46B0}"/>
            </c:ext>
          </c:extLst>
        </c:ser>
        <c:ser>
          <c:idx val="2"/>
          <c:order val="2"/>
          <c:tx>
            <c:strRef>
              <c:f>Galicia!$H$2</c:f>
              <c:strCache>
                <c:ptCount val="1"/>
                <c:pt idx="0">
                  <c:v>Vigo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Galicia!$H$3:$H$14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79</c:v>
                </c:pt>
                <c:pt idx="3">
                  <c:v>78</c:v>
                </c:pt>
                <c:pt idx="4">
                  <c:v>77</c:v>
                </c:pt>
                <c:pt idx="5">
                  <c:v>76</c:v>
                </c:pt>
                <c:pt idx="6">
                  <c:v>75</c:v>
                </c:pt>
                <c:pt idx="7">
                  <c:v>75</c:v>
                </c:pt>
                <c:pt idx="8">
                  <c:v>76</c:v>
                </c:pt>
                <c:pt idx="9">
                  <c:v>78</c:v>
                </c:pt>
                <c:pt idx="10">
                  <c:v>81</c:v>
                </c:pt>
                <c:pt idx="1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4A-4E4D-8B5F-0BF0DCAD46B0}"/>
            </c:ext>
          </c:extLst>
        </c:ser>
        <c:ser>
          <c:idx val="3"/>
          <c:order val="3"/>
          <c:tx>
            <c:strRef>
              <c:f>Galicia!$J$2</c:f>
              <c:strCache>
                <c:ptCount val="1"/>
                <c:pt idx="0">
                  <c:v>Orense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Galicia!$J$3:$J$14</c:f>
              <c:numCache>
                <c:formatCode>General</c:formatCode>
                <c:ptCount val="12"/>
                <c:pt idx="0">
                  <c:v>75</c:v>
                </c:pt>
                <c:pt idx="1">
                  <c:v>74</c:v>
                </c:pt>
                <c:pt idx="2">
                  <c:v>73</c:v>
                </c:pt>
                <c:pt idx="3">
                  <c:v>71</c:v>
                </c:pt>
                <c:pt idx="4">
                  <c:v>70</c:v>
                </c:pt>
                <c:pt idx="5">
                  <c:v>70</c:v>
                </c:pt>
                <c:pt idx="6">
                  <c:v>68</c:v>
                </c:pt>
                <c:pt idx="7">
                  <c:v>69</c:v>
                </c:pt>
                <c:pt idx="8">
                  <c:v>71</c:v>
                </c:pt>
                <c:pt idx="9">
                  <c:v>73</c:v>
                </c:pt>
                <c:pt idx="10">
                  <c:v>74</c:v>
                </c:pt>
                <c:pt idx="11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4A-4E4D-8B5F-0BF0DCAD46B0}"/>
            </c:ext>
          </c:extLst>
        </c:ser>
        <c:ser>
          <c:idx val="4"/>
          <c:order val="4"/>
          <c:tx>
            <c:strRef>
              <c:f>Galicia!$L$2</c:f>
              <c:strCache>
                <c:ptCount val="1"/>
                <c:pt idx="0">
                  <c:v>Santiago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Galicia!$L$3:$L$14</c:f>
              <c:numCache>
                <c:formatCode>General</c:formatCode>
                <c:ptCount val="12"/>
                <c:pt idx="0">
                  <c:v>84</c:v>
                </c:pt>
                <c:pt idx="1">
                  <c:v>79</c:v>
                </c:pt>
                <c:pt idx="2">
                  <c:v>75</c:v>
                </c:pt>
                <c:pt idx="3">
                  <c:v>76</c:v>
                </c:pt>
                <c:pt idx="4">
                  <c:v>76</c:v>
                </c:pt>
                <c:pt idx="5">
                  <c:v>78</c:v>
                </c:pt>
                <c:pt idx="6">
                  <c:v>76</c:v>
                </c:pt>
                <c:pt idx="7">
                  <c:v>76</c:v>
                </c:pt>
                <c:pt idx="8">
                  <c:v>77</c:v>
                </c:pt>
                <c:pt idx="9">
                  <c:v>83</c:v>
                </c:pt>
                <c:pt idx="10">
                  <c:v>86</c:v>
                </c:pt>
                <c:pt idx="11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4A-4E4D-8B5F-0BF0DCAD46B0}"/>
            </c:ext>
          </c:extLst>
        </c:ser>
        <c:ser>
          <c:idx val="5"/>
          <c:order val="5"/>
          <c:tx>
            <c:strRef>
              <c:f>Galicia!$N$2</c:f>
              <c:strCache>
                <c:ptCount val="1"/>
                <c:pt idx="0">
                  <c:v>Lugo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Galicia!$N$3:$N$14</c:f>
              <c:numCache>
                <c:formatCode>General</c:formatCode>
                <c:ptCount val="12"/>
                <c:pt idx="0">
                  <c:v>80</c:v>
                </c:pt>
                <c:pt idx="1">
                  <c:v>80</c:v>
                </c:pt>
                <c:pt idx="2">
                  <c:v>79</c:v>
                </c:pt>
                <c:pt idx="3">
                  <c:v>78</c:v>
                </c:pt>
                <c:pt idx="4">
                  <c:v>77</c:v>
                </c:pt>
                <c:pt idx="5">
                  <c:v>76</c:v>
                </c:pt>
                <c:pt idx="6">
                  <c:v>74</c:v>
                </c:pt>
                <c:pt idx="7">
                  <c:v>74</c:v>
                </c:pt>
                <c:pt idx="8">
                  <c:v>76</c:v>
                </c:pt>
                <c:pt idx="9">
                  <c:v>78</c:v>
                </c:pt>
                <c:pt idx="10">
                  <c:v>81</c:v>
                </c:pt>
                <c:pt idx="11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64A-4E4D-8B5F-0BF0DCAD46B0}"/>
            </c:ext>
          </c:extLst>
        </c:ser>
        <c:ser>
          <c:idx val="6"/>
          <c:order val="6"/>
          <c:tx>
            <c:strRef>
              <c:f>Galicia!$P$2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Galicia!$P$3:$P$14</c:f>
              <c:numCache>
                <c:formatCode>0</c:formatCode>
                <c:ptCount val="12"/>
                <c:pt idx="0">
                  <c:v>79.5</c:v>
                </c:pt>
                <c:pt idx="1">
                  <c:v>78.333333333333329</c:v>
                </c:pt>
                <c:pt idx="2">
                  <c:v>76.833333333333329</c:v>
                </c:pt>
                <c:pt idx="3">
                  <c:v>76</c:v>
                </c:pt>
                <c:pt idx="4">
                  <c:v>75.333333333333329</c:v>
                </c:pt>
                <c:pt idx="5">
                  <c:v>75.166666666666671</c:v>
                </c:pt>
                <c:pt idx="6">
                  <c:v>73.5</c:v>
                </c:pt>
                <c:pt idx="7">
                  <c:v>73.666666666666671</c:v>
                </c:pt>
                <c:pt idx="8">
                  <c:v>75.166666666666671</c:v>
                </c:pt>
                <c:pt idx="9">
                  <c:v>78</c:v>
                </c:pt>
                <c:pt idx="10">
                  <c:v>80.5</c:v>
                </c:pt>
                <c:pt idx="11">
                  <c:v>80.666666666666671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64A-4E4D-8B5F-0BF0DCAD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86969951"/>
        <c:axId val="86958911"/>
      </c:lineChart>
      <c:catAx>
        <c:axId val="869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58911"/>
        <c:crosses val="autoZero"/>
        <c:auto val="0"/>
        <c:lblAlgn val="ctr"/>
        <c:lblOffset val="100"/>
        <c:noMultiLvlLbl val="0"/>
      </c:catAx>
      <c:valAx>
        <c:axId val="86958911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69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Condensaciones Cerramiento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Cerramiento_1!$D$57</c:f>
              <c:strCache>
                <c:ptCount val="1"/>
                <c:pt idx="0">
                  <c:v>e (cm)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Cerramiento_1!$D$58:$D$63</c:f>
              <c:numCache>
                <c:formatCode>General</c:formatCode>
                <c:ptCount val="6"/>
                <c:pt idx="0">
                  <c:v>1.5</c:v>
                </c:pt>
                <c:pt idx="1">
                  <c:v>7</c:v>
                </c:pt>
                <c:pt idx="2">
                  <c:v>24</c:v>
                </c:pt>
                <c:pt idx="3">
                  <c:v>1</c:v>
                </c:pt>
                <c:pt idx="4">
                  <c:v>10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8-4B4C-881B-E1DF4A515ECD}"/>
            </c:ext>
          </c:extLst>
        </c:ser>
        <c:ser>
          <c:idx val="1"/>
          <c:order val="1"/>
          <c:tx>
            <c:strRef>
              <c:f>Cerramiento_1!$G$57</c:f>
              <c:strCache>
                <c:ptCount val="1"/>
                <c:pt idx="0">
                  <c:v>Presión 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Cerramiento_1!$G$58:$G$63</c:f>
              <c:numCache>
                <c:formatCode>0.00</c:formatCode>
                <c:ptCount val="6"/>
                <c:pt idx="0">
                  <c:v>1168.475571901171</c:v>
                </c:pt>
                <c:pt idx="1">
                  <c:v>1154.9540769149062</c:v>
                </c:pt>
                <c:pt idx="2">
                  <c:v>1007.4468588829259</c:v>
                </c:pt>
                <c:pt idx="3">
                  <c:v>1001.30072479826</c:v>
                </c:pt>
                <c:pt idx="4">
                  <c:v>693.99402056496797</c:v>
                </c:pt>
                <c:pt idx="5">
                  <c:v>690.92095352263505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8-4B4C-881B-E1DF4A515ECD}"/>
            </c:ext>
          </c:extLst>
        </c:ser>
        <c:ser>
          <c:idx val="2"/>
          <c:order val="2"/>
          <c:tx>
            <c:strRef>
              <c:f>Cerramiento_1!$H$57</c:f>
              <c:strCache>
                <c:ptCount val="1"/>
                <c:pt idx="0">
                  <c:v>Presión saturación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Cerramiento_1!$H$58:$H$63</c:f>
              <c:numCache>
                <c:formatCode>0.00</c:formatCode>
                <c:ptCount val="6"/>
                <c:pt idx="0">
                  <c:v>2259.2032293304983</c:v>
                </c:pt>
                <c:pt idx="1">
                  <c:v>1925.5196969467254</c:v>
                </c:pt>
                <c:pt idx="2">
                  <c:v>1085.5561059649492</c:v>
                </c:pt>
                <c:pt idx="3">
                  <c:v>1059.0025242963491</c:v>
                </c:pt>
                <c:pt idx="4">
                  <c:v>823.30860935543024</c:v>
                </c:pt>
                <c:pt idx="5">
                  <c:v>812.84818061486487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8-4B4C-881B-E1DF4A51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994431"/>
        <c:axId val="1981969951"/>
      </c:lineChart>
      <c:catAx>
        <c:axId val="19819944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1969951"/>
        <c:crosses val="autoZero"/>
        <c:auto val="1"/>
        <c:lblAlgn val="ctr"/>
        <c:lblOffset val="100"/>
        <c:noMultiLvlLbl val="0"/>
      </c:catAx>
      <c:valAx>
        <c:axId val="19819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199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3933585914865197E-2"/>
          <c:y val="6.5567196350694301E-2"/>
          <c:w val="0.90260753287274398"/>
          <c:h val="0.5942653767106119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Cerramiento_2!$C$7</c:f>
              <c:strCache>
                <c:ptCount val="1"/>
                <c:pt idx="0">
                  <c:v>Enlucido de yeso</c:v>
                </c:pt>
              </c:strCache>
            </c:strRef>
          </c:tx>
          <c:spPr>
            <a:solidFill>
              <a:srgbClr val="948A5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Cerramiento_2!$D$7</c:f>
              <c:numCache>
                <c:formatCode>General</c:formatCode>
                <c:ptCount val="1"/>
                <c:pt idx="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38-400A-BB24-A8EA5866F7AE}"/>
            </c:ext>
          </c:extLst>
        </c:ser>
        <c:ser>
          <c:idx val="1"/>
          <c:order val="1"/>
          <c:tx>
            <c:strRef>
              <c:f>Cerramiento_2!$C$8</c:f>
              <c:strCache>
                <c:ptCount val="1"/>
                <c:pt idx="0">
                  <c:v>Revoco / Enfoscado </c:v>
                </c:pt>
              </c:strCache>
            </c:strRef>
          </c:tx>
          <c:spPr>
            <a:pattFill prst="ltDnDiag">
              <a:fgClr>
                <a:schemeClr val="tx1">
                  <a:lumMod val="65000"/>
                  <a:lumOff val="35000"/>
                </a:schemeClr>
              </a:fgClr>
              <a:bgClr>
                <a:srgbClr val="FFFFFF"/>
              </a:bgClr>
            </a:patt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Cerramiento_2!$D$8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38-400A-BB24-A8EA5866F7AE}"/>
            </c:ext>
          </c:extLst>
        </c:ser>
        <c:ser>
          <c:idx val="2"/>
          <c:order val="2"/>
          <c:tx>
            <c:strRef>
              <c:f>Cerramiento_2!$C$9</c:f>
              <c:strCache>
                <c:ptCount val="1"/>
                <c:pt idx="0">
                  <c:v>Tabique ladrillo hueco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Cerramiento_2!$D$9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38-400A-BB24-A8EA5866F7AE}"/>
            </c:ext>
          </c:extLst>
        </c:ser>
        <c:ser>
          <c:idx val="3"/>
          <c:order val="3"/>
          <c:tx>
            <c:strRef>
              <c:f>Cerramiento_2!$C$10</c:f>
              <c:strCache>
                <c:ptCount val="1"/>
                <c:pt idx="0">
                  <c:v>Cámara aire no ventilada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Cerramiento_2!$D$10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38-400A-BB24-A8EA5866F7AE}"/>
            </c:ext>
          </c:extLst>
        </c:ser>
        <c:ser>
          <c:idx val="4"/>
          <c:order val="4"/>
          <c:tx>
            <c:strRef>
              <c:f>Cerramiento_2!$C$11</c:f>
              <c:strCache>
                <c:ptCount val="1"/>
                <c:pt idx="0">
                  <c:v>Poliestireno extruido XPS</c:v>
                </c:pt>
              </c:strCache>
            </c:strRef>
          </c:tx>
          <c:spPr>
            <a:pattFill prst="ltDnDiag">
              <a:fgClr>
                <a:srgbClr val="00B0F0"/>
              </a:fgClr>
              <a:bgClr>
                <a:srgbClr val="FFFFFF"/>
              </a:bgClr>
            </a:patt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Cerramiento_2!$D$11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38-400A-BB24-A8EA5866F7AE}"/>
            </c:ext>
          </c:extLst>
        </c:ser>
        <c:ser>
          <c:idx val="5"/>
          <c:order val="5"/>
          <c:tx>
            <c:strRef>
              <c:f>Cerramiento_2!$C$12</c:f>
              <c:strCache>
                <c:ptCount val="1"/>
                <c:pt idx="0">
                  <c:v>Ladrillo perforado 11.5cm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Cerramiento_2!$D$12</c:f>
              <c:numCache>
                <c:formatCode>General</c:formatCode>
                <c:ptCount val="1"/>
                <c:pt idx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38-400A-BB24-A8EA5866F7AE}"/>
            </c:ext>
          </c:extLst>
        </c:ser>
        <c:ser>
          <c:idx val="6"/>
          <c:order val="6"/>
          <c:tx>
            <c:strRef>
              <c:f>Cerramiento_2!$C$13</c:f>
              <c:strCache>
                <c:ptCount val="1"/>
                <c:pt idx="0">
                  <c:v>Enfoscado de cemento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val>
            <c:numRef>
              <c:f>Cerramiento_2!$D$13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0-45C3-9B69-F4919C24F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91237"/>
        <c:axId val="20675017"/>
      </c:barChart>
      <c:catAx>
        <c:axId val="22491237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20675017"/>
        <c:crosses val="autoZero"/>
        <c:auto val="1"/>
        <c:lblAlgn val="ctr"/>
        <c:lblOffset val="100"/>
        <c:noMultiLvlLbl val="0"/>
      </c:catAx>
      <c:valAx>
        <c:axId val="20675017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22491237"/>
        <c:crosses val="autoZero"/>
        <c:crossBetween val="between"/>
      </c:valAx>
      <c:spPr>
        <a:noFill/>
        <a:ln w="0">
          <a:noFill/>
        </a:ln>
      </c:spPr>
    </c:plotArea>
    <c:legend>
      <c:legendPos val="l"/>
      <c:layout>
        <c:manualLayout>
          <c:xMode val="edge"/>
          <c:yMode val="edge"/>
          <c:x val="6.6736190830473704E-2"/>
          <c:y val="0.751847225993303"/>
          <c:w val="0.30681925684553529"/>
          <c:h val="0.2089052927525697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Condensaciones Cerramiento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Cerramiento_2!$D$57</c:f>
              <c:strCache>
                <c:ptCount val="1"/>
                <c:pt idx="0">
                  <c:v>e (cm)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Cerramiento_2!$D$58:$D$64</c:f>
              <c:numCache>
                <c:formatCode>General</c:formatCode>
                <c:ptCount val="7"/>
                <c:pt idx="0">
                  <c:v>0.5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10</c:v>
                </c:pt>
                <c:pt idx="5">
                  <c:v>11.5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F-465E-8532-CF02BA6C41AB}"/>
            </c:ext>
          </c:extLst>
        </c:ser>
        <c:ser>
          <c:idx val="1"/>
          <c:order val="1"/>
          <c:tx>
            <c:strRef>
              <c:f>Cerramiento_2!$G$57</c:f>
              <c:strCache>
                <c:ptCount val="1"/>
                <c:pt idx="0">
                  <c:v>Presión 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Cerramiento_2!$G$58:$G$64</c:f>
              <c:numCache>
                <c:formatCode>0.00</c:formatCode>
                <c:ptCount val="7"/>
                <c:pt idx="0">
                  <c:v>1168.475571901171</c:v>
                </c:pt>
                <c:pt idx="1">
                  <c:v>1164.5179369422328</c:v>
                </c:pt>
                <c:pt idx="2">
                  <c:v>1156.6026670243566</c:v>
                </c:pt>
                <c:pt idx="3">
                  <c:v>1153.9642437183977</c:v>
                </c:pt>
                <c:pt idx="4">
                  <c:v>698.83622344051128</c:v>
                </c:pt>
                <c:pt idx="5">
                  <c:v>694.87858848157316</c:v>
                </c:pt>
                <c:pt idx="6">
                  <c:v>690.92095352263505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F-465E-8532-CF02BA6C41AB}"/>
            </c:ext>
          </c:extLst>
        </c:ser>
        <c:ser>
          <c:idx val="2"/>
          <c:order val="2"/>
          <c:tx>
            <c:strRef>
              <c:f>Cerramiento_2!$H$57</c:f>
              <c:strCache>
                <c:ptCount val="1"/>
                <c:pt idx="0">
                  <c:v>Presión saturación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Cerramiento_2!$H$58:$H$64</c:f>
              <c:numCache>
                <c:formatCode>0.00</c:formatCode>
                <c:ptCount val="7"/>
                <c:pt idx="0">
                  <c:v>2304.5508448988567</c:v>
                </c:pt>
                <c:pt idx="1">
                  <c:v>2240.9267967397755</c:v>
                </c:pt>
                <c:pt idx="2">
                  <c:v>1784.8399474830585</c:v>
                </c:pt>
                <c:pt idx="3">
                  <c:v>1636.095111946423</c:v>
                </c:pt>
                <c:pt idx="4">
                  <c:v>1215.7750375558917</c:v>
                </c:pt>
                <c:pt idx="5">
                  <c:v>852.34585115543621</c:v>
                </c:pt>
                <c:pt idx="6">
                  <c:v>812.84818061486487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7F-465E-8532-CF02BA6C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994431"/>
        <c:axId val="1981969951"/>
      </c:lineChart>
      <c:catAx>
        <c:axId val="19819944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1969951"/>
        <c:crosses val="autoZero"/>
        <c:auto val="1"/>
        <c:lblAlgn val="ctr"/>
        <c:lblOffset val="100"/>
        <c:noMultiLvlLbl val="0"/>
      </c:catAx>
      <c:valAx>
        <c:axId val="198196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8199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s-E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ES" sz="1400" b="0" strike="noStrike" spc="-1">
                <a:solidFill>
                  <a:srgbClr val="595959"/>
                </a:solidFill>
                <a:latin typeface="Calibri"/>
              </a:rPr>
              <a:t>Composición del cerramiento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1883689639693E-2"/>
          <c:y val="6.7631851085832501E-2"/>
          <c:w val="0.90275078487068305"/>
          <c:h val="0.5322647362978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Cubierta_1!$C$7</c:f>
              <c:strCache>
                <c:ptCount val="1"/>
                <c:pt idx="0">
                  <c:v>Panel cartón-yeso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Cubierta_1!$D$7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E-42AA-9532-2AF5B214C1EA}"/>
            </c:ext>
          </c:extLst>
        </c:ser>
        <c:ser>
          <c:idx val="1"/>
          <c:order val="1"/>
          <c:tx>
            <c:strRef>
              <c:f>Cubierta_1!$C$8</c:f>
              <c:strCache>
                <c:ptCount val="1"/>
                <c:pt idx="0">
                  <c:v>Lana de roca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Cubierta_1!$D$8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E-42AA-9532-2AF5B214C1EA}"/>
            </c:ext>
          </c:extLst>
        </c:ser>
        <c:ser>
          <c:idx val="2"/>
          <c:order val="2"/>
          <c:tx>
            <c:strRef>
              <c:f>Cubierta_1!$C$9</c:f>
              <c:strCache>
                <c:ptCount val="1"/>
                <c:pt idx="0">
                  <c:v>Losa hormigón armado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Cubierta_1!$D$9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E-42AA-9532-2AF5B214C1EA}"/>
            </c:ext>
          </c:extLst>
        </c:ser>
        <c:ser>
          <c:idx val="3"/>
          <c:order val="3"/>
          <c:tx>
            <c:strRef>
              <c:f>Cubierta_1!$C$10</c:f>
              <c:strCache>
                <c:ptCount val="1"/>
                <c:pt idx="0">
                  <c:v>Lámina impermeabilizante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Cubierta_1!$D$10</c:f>
              <c:numCache>
                <c:formatCode>General</c:formatCode>
                <c:ptCount val="1"/>
                <c:pt idx="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E-42AA-9532-2AF5B214C1EA}"/>
            </c:ext>
          </c:extLst>
        </c:ser>
        <c:ser>
          <c:idx val="4"/>
          <c:order val="4"/>
          <c:tx>
            <c:strRef>
              <c:f>Cubierta_1!$C$11</c:f>
              <c:strCache>
                <c:ptCount val="1"/>
                <c:pt idx="0">
                  <c:v>Poliestireno extruido XPS</c:v>
                </c:pt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0-893E-48D8-AB2A-2A4450EFA8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Cubierta_1!$D$11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EE-42AA-9532-2AF5B214C1EA}"/>
            </c:ext>
          </c:extLst>
        </c:ser>
        <c:ser>
          <c:idx val="5"/>
          <c:order val="5"/>
          <c:tx>
            <c:strRef>
              <c:f>Cubierta_1!$C$12</c:f>
              <c:strCache>
                <c:ptCount val="1"/>
                <c:pt idx="0">
                  <c:v>Teja de Hormigón</c:v>
                </c:pt>
              </c:strCache>
            </c:strRef>
          </c:tx>
          <c:invertIfNegative val="0"/>
          <c:val>
            <c:numRef>
              <c:f>Cubierta_1!$D$12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E-48D8-AB2A-2A4450EFA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8224696"/>
        <c:axId val="2052398"/>
      </c:barChart>
      <c:catAx>
        <c:axId val="58224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2052398"/>
        <c:crosses val="autoZero"/>
        <c:auto val="1"/>
        <c:lblAlgn val="ctr"/>
        <c:lblOffset val="100"/>
        <c:noMultiLvlLbl val="0"/>
      </c:catAx>
      <c:valAx>
        <c:axId val="205239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ES"/>
          </a:p>
        </c:txPr>
        <c:crossAx val="58224696"/>
        <c:crosses val="autoZero"/>
        <c:crossBetween val="between"/>
      </c:valAx>
      <c:spPr>
        <a:noFill/>
        <a:ln w="0">
          <a:noFill/>
        </a:ln>
      </c:spPr>
    </c:plotArea>
    <c:legend>
      <c:legendPos val="l"/>
      <c:layout>
        <c:manualLayout>
          <c:xMode val="edge"/>
          <c:yMode val="edge"/>
          <c:x val="5.2777777777777798E-2"/>
          <c:y val="0.66389823023148098"/>
          <c:w val="0.31301767511046946"/>
          <c:h val="0.18470209790812467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Condensaciones Cubierta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Cubierta_1!$E$57</c:f>
              <c:strCache>
                <c:ptCount val="1"/>
                <c:pt idx="0">
                  <c:v>e acumulado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Cubierta_1!$E$58:$E$63</c:f>
              <c:numCache>
                <c:formatCode>General</c:formatCode>
                <c:ptCount val="6"/>
                <c:pt idx="0">
                  <c:v>1.4999999999999999E-2</c:v>
                </c:pt>
                <c:pt idx="1">
                  <c:v>0.115</c:v>
                </c:pt>
                <c:pt idx="2">
                  <c:v>0.33500000000000002</c:v>
                </c:pt>
                <c:pt idx="3">
                  <c:v>0.33800000000000002</c:v>
                </c:pt>
                <c:pt idx="4">
                  <c:v>0.38800000000000001</c:v>
                </c:pt>
                <c:pt idx="5">
                  <c:v>0.40800000000000003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A-4D58-9813-ABEF47B721E1}"/>
            </c:ext>
          </c:extLst>
        </c:ser>
        <c:ser>
          <c:idx val="1"/>
          <c:order val="1"/>
          <c:tx>
            <c:strRef>
              <c:f>Cubierta_1!$G$57</c:f>
              <c:strCache>
                <c:ptCount val="1"/>
                <c:pt idx="0">
                  <c:v>Presión 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Cubierta_1!$G$58:$G$63</c:f>
              <c:numCache>
                <c:formatCode>0.00</c:formatCode>
                <c:ptCount val="6"/>
                <c:pt idx="0">
                  <c:v>1168.475571901171</c:v>
                </c:pt>
                <c:pt idx="1">
                  <c:v>1167.812117304924</c:v>
                </c:pt>
                <c:pt idx="2">
                  <c:v>1109.4281128351947</c:v>
                </c:pt>
                <c:pt idx="3">
                  <c:v>711.35535508704027</c:v>
                </c:pt>
                <c:pt idx="4">
                  <c:v>691.45171719963264</c:v>
                </c:pt>
                <c:pt idx="5">
                  <c:v>690.92095352263505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A-4D58-9813-ABEF47B721E1}"/>
            </c:ext>
          </c:extLst>
        </c:ser>
        <c:ser>
          <c:idx val="2"/>
          <c:order val="2"/>
          <c:tx>
            <c:strRef>
              <c:f>Cubierta_1!$H$57</c:f>
              <c:strCache>
                <c:ptCount val="1"/>
                <c:pt idx="0">
                  <c:v>Presión saturación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Cubierta_1!$H$58:$H$63</c:f>
              <c:numCache>
                <c:formatCode>0.00</c:formatCode>
                <c:ptCount val="6"/>
                <c:pt idx="0">
                  <c:v>2253.2021792026048</c:v>
                </c:pt>
                <c:pt idx="1">
                  <c:v>1758.9438829193848</c:v>
                </c:pt>
                <c:pt idx="2">
                  <c:v>991.93989899401242</c:v>
                </c:pt>
                <c:pt idx="3">
                  <c:v>983.94659844408875</c:v>
                </c:pt>
                <c:pt idx="4">
                  <c:v>858.82540092500722</c:v>
                </c:pt>
                <c:pt idx="5">
                  <c:v>812.84818061486487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7A-4D58-9813-ABEF47B72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86904191"/>
        <c:axId val="86906111"/>
      </c:lineChart>
      <c:catAx>
        <c:axId val="869041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06111"/>
        <c:crosses val="autoZero"/>
        <c:auto val="1"/>
        <c:lblAlgn val="ctr"/>
        <c:lblOffset val="100"/>
        <c:noMultiLvlLbl val="0"/>
      </c:catAx>
      <c:valAx>
        <c:axId val="8690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0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Composición de</a:t>
            </a:r>
            <a:r>
              <a:rPr lang="es-ES" baseline="0"/>
              <a:t> la cubierta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80927384076991E-2"/>
          <c:y val="7.4142916865517342E-2"/>
          <c:w val="0.90286351706036749"/>
          <c:h val="0.54739912761743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Cubierta_2!$C$7</c:f>
              <c:strCache>
                <c:ptCount val="1"/>
                <c:pt idx="0">
                  <c:v>Panel cartón-yeso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Cubierta_2!$D$7</c:f>
              <c:numCache>
                <c:formatCode>General</c:formatCode>
                <c:ptCount val="1"/>
                <c:pt idx="0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A-48B5-9CE3-8A6534677A4B}"/>
            </c:ext>
          </c:extLst>
        </c:ser>
        <c:ser>
          <c:idx val="1"/>
          <c:order val="1"/>
          <c:tx>
            <c:strRef>
              <c:f>Cubierta_2!$C$8</c:f>
              <c:strCache>
                <c:ptCount val="1"/>
                <c:pt idx="0">
                  <c:v>Lana de roca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Cubierta_2!$D$8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5A-48B5-9CE3-8A6534677A4B}"/>
            </c:ext>
          </c:extLst>
        </c:ser>
        <c:ser>
          <c:idx val="2"/>
          <c:order val="2"/>
          <c:tx>
            <c:strRef>
              <c:f>Cubierta_2!$C$9</c:f>
              <c:strCache>
                <c:ptCount val="1"/>
                <c:pt idx="0">
                  <c:v>Cámara aire no ventilada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Cubierta_2!$D$9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A-48B5-9CE3-8A6534677A4B}"/>
            </c:ext>
          </c:extLst>
        </c:ser>
        <c:ser>
          <c:idx val="3"/>
          <c:order val="3"/>
          <c:tx>
            <c:strRef>
              <c:f>Cubierta_2!$C$10</c:f>
              <c:strCache>
                <c:ptCount val="1"/>
                <c:pt idx="0">
                  <c:v>Losa hormigón armado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Cubierta_2!$D$10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5A-48B5-9CE3-8A6534677A4B}"/>
            </c:ext>
          </c:extLst>
        </c:ser>
        <c:ser>
          <c:idx val="4"/>
          <c:order val="4"/>
          <c:tx>
            <c:strRef>
              <c:f>Cubierta_2!$C$11</c:f>
              <c:strCache>
                <c:ptCount val="1"/>
                <c:pt idx="0">
                  <c:v>Lámina impermeabilizante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Cubierta_2!$D$11</c:f>
              <c:numCache>
                <c:formatCode>General</c:formatCode>
                <c:ptCount val="1"/>
                <c:pt idx="0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5A-48B5-9CE3-8A6534677A4B}"/>
            </c:ext>
          </c:extLst>
        </c:ser>
        <c:ser>
          <c:idx val="5"/>
          <c:order val="5"/>
          <c:tx>
            <c:strRef>
              <c:f>Cubierta_2!$C$12</c:f>
              <c:strCache>
                <c:ptCount val="1"/>
                <c:pt idx="0">
                  <c:v>Poliestireno extruido XPS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Cubierta_2!$D$12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5A-48B5-9CE3-8A6534677A4B}"/>
            </c:ext>
          </c:extLst>
        </c:ser>
        <c:ser>
          <c:idx val="6"/>
          <c:order val="6"/>
          <c:tx>
            <c:strRef>
              <c:f>Cubierta_2!$C$13</c:f>
              <c:strCache>
                <c:ptCount val="1"/>
                <c:pt idx="0">
                  <c:v>Cámara aire ventilada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Cubierta_2!$D$13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5A-48B5-9CE3-8A6534677A4B}"/>
            </c:ext>
          </c:extLst>
        </c:ser>
        <c:ser>
          <c:idx val="7"/>
          <c:order val="7"/>
          <c:tx>
            <c:strRef>
              <c:f>Cubierta_2!$C$14</c:f>
              <c:strCache>
                <c:ptCount val="1"/>
                <c:pt idx="0">
                  <c:v>Tarima Exterior (Decking)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Cubierta_2!$D$6</c:f>
              <c:strCache>
                <c:ptCount val="1"/>
                <c:pt idx="0">
                  <c:v>e (cm)</c:v>
                </c:pt>
              </c:strCache>
            </c:strRef>
          </c:cat>
          <c:val>
            <c:numRef>
              <c:f>Cubierta_2!$D$14</c:f>
              <c:numCache>
                <c:formatCode>General</c:formatCode>
                <c:ptCount val="1"/>
                <c:pt idx="0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5A-48B5-9CE3-8A653467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6881631"/>
        <c:axId val="86882111"/>
      </c:barChart>
      <c:catAx>
        <c:axId val="868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82111"/>
        <c:crosses val="autoZero"/>
        <c:auto val="1"/>
        <c:lblAlgn val="ctr"/>
        <c:lblOffset val="100"/>
        <c:noMultiLvlLbl val="0"/>
      </c:catAx>
      <c:valAx>
        <c:axId val="8688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8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4.4444444444444446E-2"/>
          <c:y val="0.68899444939035215"/>
          <c:w val="0.31299207141726826"/>
          <c:h val="0.269866913808148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Condensaciones Cubierta</a:t>
            </a:r>
            <a:r>
              <a:rPr lang="es-ES" baseline="0"/>
              <a:t> 2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Cubierta_2!$E$57</c:f>
              <c:strCache>
                <c:ptCount val="1"/>
                <c:pt idx="0">
                  <c:v>e acumulado (m)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Cubierta_2!$E$58:$E$65</c:f>
              <c:numCache>
                <c:formatCode>General</c:formatCode>
                <c:ptCount val="8"/>
                <c:pt idx="0">
                  <c:v>1.4999999999999999E-2</c:v>
                </c:pt>
                <c:pt idx="1">
                  <c:v>0.115</c:v>
                </c:pt>
                <c:pt idx="2">
                  <c:v>0.16500000000000001</c:v>
                </c:pt>
                <c:pt idx="3">
                  <c:v>0.38500000000000001</c:v>
                </c:pt>
                <c:pt idx="4">
                  <c:v>0.38800000000000001</c:v>
                </c:pt>
                <c:pt idx="5">
                  <c:v>0.438</c:v>
                </c:pt>
                <c:pt idx="6">
                  <c:v>0.45800000000000002</c:v>
                </c:pt>
                <c:pt idx="7">
                  <c:v>0.48000000000000004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3-4309-B824-3266693CEE96}"/>
            </c:ext>
          </c:extLst>
        </c:ser>
        <c:ser>
          <c:idx val="1"/>
          <c:order val="1"/>
          <c:tx>
            <c:strRef>
              <c:f>Cubierta_2!$G$57</c:f>
              <c:strCache>
                <c:ptCount val="1"/>
                <c:pt idx="0">
                  <c:v>Presión real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Cubierta_2!$G$58:$G$65</c:f>
              <c:numCache>
                <c:formatCode>0.00</c:formatCode>
                <c:ptCount val="8"/>
                <c:pt idx="0">
                  <c:v>1168.475571901171</c:v>
                </c:pt>
                <c:pt idx="1">
                  <c:v>1167.8124489585214</c:v>
                </c:pt>
                <c:pt idx="2">
                  <c:v>1167.6798243699914</c:v>
                </c:pt>
                <c:pt idx="3">
                  <c:v>1109.3250054168266</c:v>
                </c:pt>
                <c:pt idx="4">
                  <c:v>711.45123982706673</c:v>
                </c:pt>
                <c:pt idx="5">
                  <c:v>691.55755154757867</c:v>
                </c:pt>
                <c:pt idx="6">
                  <c:v>691.50450171216664</c:v>
                </c:pt>
                <c:pt idx="7">
                  <c:v>690.92095352263505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3-4309-B824-3266693CEE96}"/>
            </c:ext>
          </c:extLst>
        </c:ser>
        <c:ser>
          <c:idx val="2"/>
          <c:order val="2"/>
          <c:tx>
            <c:strRef>
              <c:f>Cubierta_2!$H$57</c:f>
              <c:strCache>
                <c:ptCount val="1"/>
                <c:pt idx="0">
                  <c:v>Presión saturación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Cubierta_2!$H$58:$H$65</c:f>
              <c:numCache>
                <c:formatCode>0.00</c:formatCode>
                <c:ptCount val="8"/>
                <c:pt idx="0">
                  <c:v>2265.5946586001123</c:v>
                </c:pt>
                <c:pt idx="1">
                  <c:v>1836.7141180283534</c:v>
                </c:pt>
                <c:pt idx="2">
                  <c:v>1650.3131075192437</c:v>
                </c:pt>
                <c:pt idx="3">
                  <c:v>1012.8545926904595</c:v>
                </c:pt>
                <c:pt idx="4">
                  <c:v>1005.9305185976746</c:v>
                </c:pt>
                <c:pt idx="5">
                  <c:v>896.50888792622686</c:v>
                </c:pt>
                <c:pt idx="6">
                  <c:v>855.76867056800268</c:v>
                </c:pt>
                <c:pt idx="7">
                  <c:v>812.84818061486487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3-4309-B824-3266693CE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marker val="1"/>
        <c:smooth val="0"/>
        <c:axId val="86943551"/>
        <c:axId val="86945951"/>
      </c:lineChart>
      <c:catAx>
        <c:axId val="869435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45951"/>
        <c:crosses val="autoZero"/>
        <c:auto val="1"/>
        <c:lblAlgn val="ctr"/>
        <c:lblOffset val="100"/>
        <c:noMultiLvlLbl val="0"/>
      </c:catAx>
      <c:valAx>
        <c:axId val="8694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43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Temperaturas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Galicia!$C$2</c:f>
              <c:strCache>
                <c:ptCount val="1"/>
                <c:pt idx="0">
                  <c:v>A Coruña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Galicia!$C$3:$C$14</c:f>
              <c:numCache>
                <c:formatCode>General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11.5</c:v>
                </c:pt>
                <c:pt idx="3">
                  <c:v>12.5</c:v>
                </c:pt>
                <c:pt idx="4">
                  <c:v>13.5</c:v>
                </c:pt>
                <c:pt idx="5">
                  <c:v>16.5</c:v>
                </c:pt>
                <c:pt idx="6">
                  <c:v>18.5</c:v>
                </c:pt>
                <c:pt idx="7">
                  <c:v>18.5</c:v>
                </c:pt>
                <c:pt idx="8">
                  <c:v>17.5</c:v>
                </c:pt>
                <c:pt idx="9">
                  <c:v>15.5</c:v>
                </c:pt>
                <c:pt idx="10">
                  <c:v>12.5</c:v>
                </c:pt>
                <c:pt idx="11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4-46E9-9F5E-55A4E083C7DF}"/>
            </c:ext>
          </c:extLst>
        </c:ser>
        <c:ser>
          <c:idx val="1"/>
          <c:order val="1"/>
          <c:tx>
            <c:strRef>
              <c:f>Galicia!$E$2</c:f>
              <c:strCache>
                <c:ptCount val="1"/>
                <c:pt idx="0">
                  <c:v>Pontevedra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Galicia!$E$3:$E$14</c:f>
              <c:numCache>
                <c:formatCode>General</c:formatCode>
                <c:ptCount val="12"/>
                <c:pt idx="0">
                  <c:v>9.5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18.5</c:v>
                </c:pt>
                <c:pt idx="7">
                  <c:v>19.5</c:v>
                </c:pt>
                <c:pt idx="8">
                  <c:v>20</c:v>
                </c:pt>
                <c:pt idx="9">
                  <c:v>18.5</c:v>
                </c:pt>
                <c:pt idx="10">
                  <c:v>15.5</c:v>
                </c:pt>
                <c:pt idx="1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A4-46E9-9F5E-55A4E083C7DF}"/>
            </c:ext>
          </c:extLst>
        </c:ser>
        <c:ser>
          <c:idx val="2"/>
          <c:order val="2"/>
          <c:tx>
            <c:strRef>
              <c:f>Galicia!$G$2</c:f>
              <c:strCache>
                <c:ptCount val="1"/>
                <c:pt idx="0">
                  <c:v>Vigo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Galicia!$G$3:$G$14</c:f>
              <c:numCache>
                <c:formatCode>General</c:formatCode>
                <c:ptCount val="12"/>
                <c:pt idx="0">
                  <c:v>9.5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14</c:v>
                </c:pt>
                <c:pt idx="5">
                  <c:v>15.5</c:v>
                </c:pt>
                <c:pt idx="6">
                  <c:v>18.5</c:v>
                </c:pt>
                <c:pt idx="7">
                  <c:v>19</c:v>
                </c:pt>
                <c:pt idx="8">
                  <c:v>19.5</c:v>
                </c:pt>
                <c:pt idx="9">
                  <c:v>17.5</c:v>
                </c:pt>
                <c:pt idx="10">
                  <c:v>14.5</c:v>
                </c:pt>
                <c:pt idx="11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A4-46E9-9F5E-55A4E083C7DF}"/>
            </c:ext>
          </c:extLst>
        </c:ser>
        <c:ser>
          <c:idx val="3"/>
          <c:order val="3"/>
          <c:tx>
            <c:strRef>
              <c:f>Galicia!$I$2</c:f>
              <c:strCache>
                <c:ptCount val="1"/>
                <c:pt idx="0">
                  <c:v>Orense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Galicia!$I$3:$I$14</c:f>
              <c:numCache>
                <c:formatCode>General</c:formatCode>
                <c:ptCount val="12"/>
                <c:pt idx="0">
                  <c:v>7.5</c:v>
                </c:pt>
                <c:pt idx="1">
                  <c:v>8.5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23.5</c:v>
                </c:pt>
                <c:pt idx="7">
                  <c:v>22.5</c:v>
                </c:pt>
                <c:pt idx="8">
                  <c:v>20</c:v>
                </c:pt>
                <c:pt idx="9">
                  <c:v>16.5</c:v>
                </c:pt>
                <c:pt idx="10">
                  <c:v>12.5</c:v>
                </c:pt>
                <c:pt idx="11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A4-46E9-9F5E-55A4E083C7DF}"/>
            </c:ext>
          </c:extLst>
        </c:ser>
        <c:ser>
          <c:idx val="4"/>
          <c:order val="4"/>
          <c:tx>
            <c:strRef>
              <c:f>Galicia!$K$2</c:f>
              <c:strCache>
                <c:ptCount val="1"/>
                <c:pt idx="0">
                  <c:v>Santiago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Galicia!$K$3:$K$14</c:f>
              <c:numCache>
                <c:formatCode>General</c:formatCode>
                <c:ptCount val="12"/>
                <c:pt idx="0">
                  <c:v>7.7</c:v>
                </c:pt>
                <c:pt idx="1">
                  <c:v>8.3000000000000007</c:v>
                </c:pt>
                <c:pt idx="2">
                  <c:v>10.199999999999999</c:v>
                </c:pt>
                <c:pt idx="3">
                  <c:v>11.2</c:v>
                </c:pt>
                <c:pt idx="4">
                  <c:v>13.6</c:v>
                </c:pt>
                <c:pt idx="5">
                  <c:v>16.600000000000001</c:v>
                </c:pt>
                <c:pt idx="6">
                  <c:v>18.3</c:v>
                </c:pt>
                <c:pt idx="7">
                  <c:v>18.7</c:v>
                </c:pt>
                <c:pt idx="8">
                  <c:v>17.2</c:v>
                </c:pt>
                <c:pt idx="9">
                  <c:v>14.2</c:v>
                </c:pt>
                <c:pt idx="10">
                  <c:v>10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A4-46E9-9F5E-55A4E083C7DF}"/>
            </c:ext>
          </c:extLst>
        </c:ser>
        <c:ser>
          <c:idx val="5"/>
          <c:order val="5"/>
          <c:tx>
            <c:strRef>
              <c:f>Galicia!$M$2</c:f>
              <c:strCache>
                <c:ptCount val="1"/>
                <c:pt idx="0">
                  <c:v>Lugo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Galicia!$M$3:$M$14</c:f>
              <c:numCache>
                <c:formatCode>General</c:formatCode>
                <c:ptCount val="12"/>
                <c:pt idx="0">
                  <c:v>7</c:v>
                </c:pt>
                <c:pt idx="1">
                  <c:v>6.5</c:v>
                </c:pt>
                <c:pt idx="2">
                  <c:v>8</c:v>
                </c:pt>
                <c:pt idx="3">
                  <c:v>10</c:v>
                </c:pt>
                <c:pt idx="4">
                  <c:v>12</c:v>
                </c:pt>
                <c:pt idx="5">
                  <c:v>14</c:v>
                </c:pt>
                <c:pt idx="6">
                  <c:v>16</c:v>
                </c:pt>
                <c:pt idx="7">
                  <c:v>16.5</c:v>
                </c:pt>
                <c:pt idx="8">
                  <c:v>15</c:v>
                </c:pt>
                <c:pt idx="9">
                  <c:v>12.5</c:v>
                </c:pt>
                <c:pt idx="10">
                  <c:v>9.5</c:v>
                </c:pt>
                <c:pt idx="11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A4-46E9-9F5E-55A4E083C7DF}"/>
            </c:ext>
          </c:extLst>
        </c:ser>
        <c:ser>
          <c:idx val="6"/>
          <c:order val="6"/>
          <c:tx>
            <c:strRef>
              <c:f>Galicia!$O$2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Galicia!$B$3:$B$14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Galicia!$O$3:$O$14</c:f>
              <c:numCache>
                <c:formatCode>0</c:formatCode>
                <c:ptCount val="12"/>
                <c:pt idx="0">
                  <c:v>8.5333333333333332</c:v>
                </c:pt>
                <c:pt idx="1">
                  <c:v>8.8833333333333329</c:v>
                </c:pt>
                <c:pt idx="2">
                  <c:v>10.283333333333333</c:v>
                </c:pt>
                <c:pt idx="3">
                  <c:v>11.616666666666667</c:v>
                </c:pt>
                <c:pt idx="4">
                  <c:v>13.85</c:v>
                </c:pt>
                <c:pt idx="5">
                  <c:v>16.433333333333334</c:v>
                </c:pt>
                <c:pt idx="6">
                  <c:v>18.883333333333333</c:v>
                </c:pt>
                <c:pt idx="7">
                  <c:v>19.116666666666667</c:v>
                </c:pt>
                <c:pt idx="8">
                  <c:v>18.2</c:v>
                </c:pt>
                <c:pt idx="9">
                  <c:v>15.783333333333333</c:v>
                </c:pt>
                <c:pt idx="10">
                  <c:v>12.416666666666666</c:v>
                </c:pt>
                <c:pt idx="11">
                  <c:v>10.25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8A4-46E9-9F5E-55A4E083C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smooth val="0"/>
        <c:axId val="86918111"/>
        <c:axId val="86931551"/>
      </c:lineChart>
      <c:catAx>
        <c:axId val="86918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31551"/>
        <c:crosses val="autoZero"/>
        <c:auto val="1"/>
        <c:lblAlgn val="ctr"/>
        <c:lblOffset val="100"/>
        <c:noMultiLvlLbl val="0"/>
      </c:catAx>
      <c:valAx>
        <c:axId val="8693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918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525145</xdr:colOff>
      <xdr:row>58</xdr:row>
      <xdr:rowOff>104775</xdr:rowOff>
    </xdr:from>
    <xdr:to>
      <xdr:col>15</xdr:col>
      <xdr:colOff>207117</xdr:colOff>
      <xdr:row>78</xdr:row>
      <xdr:rowOff>170789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F4221-0C6D-635C-1A7A-983CBB4BB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270" y="11163300"/>
          <a:ext cx="6816198" cy="38760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147555</xdr:colOff>
      <xdr:row>0</xdr:row>
      <xdr:rowOff>66750</xdr:rowOff>
    </xdr:from>
    <xdr:to>
      <xdr:col>18</xdr:col>
      <xdr:colOff>4080</xdr:colOff>
      <xdr:row>36</xdr:row>
      <xdr:rowOff>8790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55</xdr:row>
      <xdr:rowOff>161925</xdr:rowOff>
    </xdr:from>
    <xdr:to>
      <xdr:col>20</xdr:col>
      <xdr:colOff>457200</xdr:colOff>
      <xdr:row>76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5DA54E-FAF9-8C54-527D-B42906D3D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161865</xdr:colOff>
      <xdr:row>0</xdr:row>
      <xdr:rowOff>180855</xdr:rowOff>
    </xdr:from>
    <xdr:to>
      <xdr:col>18</xdr:col>
      <xdr:colOff>432570</xdr:colOff>
      <xdr:row>37</xdr:row>
      <xdr:rowOff>132615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55</xdr:row>
      <xdr:rowOff>171450</xdr:rowOff>
    </xdr:from>
    <xdr:to>
      <xdr:col>21</xdr:col>
      <xdr:colOff>438150</xdr:colOff>
      <xdr:row>76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CB63073-A95F-4F94-81F1-617DF0077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90510</xdr:colOff>
      <xdr:row>0</xdr:row>
      <xdr:rowOff>171510</xdr:rowOff>
    </xdr:from>
    <xdr:to>
      <xdr:col>18</xdr:col>
      <xdr:colOff>366135</xdr:colOff>
      <xdr:row>36</xdr:row>
      <xdr:rowOff>94470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557212</xdr:colOff>
      <xdr:row>56</xdr:row>
      <xdr:rowOff>38100</xdr:rowOff>
    </xdr:from>
    <xdr:to>
      <xdr:col>19</xdr:col>
      <xdr:colOff>57150</xdr:colOff>
      <xdr:row>76</xdr:row>
      <xdr:rowOff>180974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E6EEB7-1CA1-D394-F987-D41FE3876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</xdr:colOff>
      <xdr:row>0</xdr:row>
      <xdr:rowOff>161924</xdr:rowOff>
    </xdr:from>
    <xdr:to>
      <xdr:col>18</xdr:col>
      <xdr:colOff>404812</xdr:colOff>
      <xdr:row>33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2235999-A34A-03AC-8CDB-C79EC943B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128587</xdr:colOff>
      <xdr:row>55</xdr:row>
      <xdr:rowOff>85724</xdr:rowOff>
    </xdr:from>
    <xdr:to>
      <xdr:col>18</xdr:col>
      <xdr:colOff>514350</xdr:colOff>
      <xdr:row>76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4D5997-A437-CE3A-856A-3D27B6895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20</xdr:row>
      <xdr:rowOff>142875</xdr:rowOff>
    </xdr:from>
    <xdr:to>
      <xdr:col>14</xdr:col>
      <xdr:colOff>581025</xdr:colOff>
      <xdr:row>40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04065B-B2D7-4866-B585-B5B62FD3C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128586</xdr:colOff>
      <xdr:row>1</xdr:row>
      <xdr:rowOff>19049</xdr:rowOff>
    </xdr:from>
    <xdr:to>
      <xdr:col>25</xdr:col>
      <xdr:colOff>57149</xdr:colOff>
      <xdr:row>37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BBAF0D-EBBA-49DD-AECC-F39ECE3D2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Normal="100" workbookViewId="0">
      <selection activeCell="A32" sqref="A32"/>
    </sheetView>
  </sheetViews>
  <sheetFormatPr baseColWidth="10" defaultColWidth="9.140625" defaultRowHeight="15" x14ac:dyDescent="0.25"/>
  <cols>
    <col min="1" max="1" width="43.5703125" customWidth="1"/>
    <col min="2" max="2" width="27.5703125" customWidth="1"/>
    <col min="3" max="3" width="18" customWidth="1"/>
    <col min="4" max="4" width="17" customWidth="1"/>
    <col min="5" max="5" width="33" customWidth="1"/>
    <col min="6" max="6" width="10.42578125" customWidth="1"/>
    <col min="7" max="7" width="5.7109375" customWidth="1"/>
    <col min="8" max="8" width="2.7109375" customWidth="1"/>
  </cols>
  <sheetData>
    <row r="1" spans="1:8" ht="30" customHeight="1" x14ac:dyDescent="0.25">
      <c r="A1" s="137" t="s">
        <v>0</v>
      </c>
      <c r="B1" s="137"/>
      <c r="C1" s="137"/>
      <c r="D1" s="137"/>
      <c r="E1" s="137"/>
      <c r="F1" s="137"/>
      <c r="G1" s="137"/>
      <c r="H1" s="137"/>
    </row>
    <row r="2" spans="1:8" x14ac:dyDescent="0.25">
      <c r="A2" s="2"/>
      <c r="B2" s="3"/>
      <c r="C2" s="3"/>
      <c r="D2" s="3"/>
      <c r="E2" s="3"/>
      <c r="F2" s="3"/>
      <c r="G2" s="3"/>
      <c r="H2" s="4"/>
    </row>
    <row r="3" spans="1:8" x14ac:dyDescent="0.25">
      <c r="A3" s="5" t="s">
        <v>1</v>
      </c>
      <c r="C3" s="6" t="s">
        <v>2</v>
      </c>
      <c r="E3" s="7" t="s">
        <v>3</v>
      </c>
      <c r="F3" s="7"/>
      <c r="G3" s="7"/>
      <c r="H3" s="8"/>
    </row>
    <row r="4" spans="1:8" ht="67.5" customHeight="1" x14ac:dyDescent="0.7">
      <c r="A4" s="5" t="s">
        <v>4</v>
      </c>
      <c r="C4" s="9" t="str">
        <f>IFERROR(INDEX(Base_Datos!$B$61:$B$70,MATCH(C3,Base_Datos!$A$61:$A$70,0)),"")</f>
        <v>C1</v>
      </c>
      <c r="E4" s="10" t="s">
        <v>5</v>
      </c>
      <c r="F4" s="11"/>
      <c r="G4" s="11"/>
      <c r="H4" s="8"/>
    </row>
    <row r="5" spans="1:8" x14ac:dyDescent="0.25">
      <c r="A5" s="12" t="s">
        <v>6</v>
      </c>
      <c r="B5" s="13"/>
      <c r="C5" s="14">
        <f>IFERROR(INDEX(Base_Datos!$C$61:$C$70,MATCH(C3,Base_Datos!$A$61:$A$70,0)),"")</f>
        <v>50</v>
      </c>
      <c r="H5" s="8"/>
    </row>
    <row r="6" spans="1:8" ht="15.75" customHeight="1" x14ac:dyDescent="0.25">
      <c r="A6" s="15" t="s">
        <v>4</v>
      </c>
      <c r="B6" s="13"/>
      <c r="C6" s="16" t="str">
        <f>C4</f>
        <v>C1</v>
      </c>
      <c r="H6" s="8"/>
    </row>
    <row r="7" spans="1:8" x14ac:dyDescent="0.25">
      <c r="A7" s="17"/>
      <c r="H7" s="8"/>
    </row>
    <row r="8" spans="1:8" x14ac:dyDescent="0.25">
      <c r="A8" s="138" t="s">
        <v>7</v>
      </c>
      <c r="B8" s="138"/>
      <c r="C8" s="138"/>
      <c r="D8" s="138"/>
      <c r="H8" s="8"/>
    </row>
    <row r="9" spans="1:8" ht="15.75" customHeight="1" x14ac:dyDescent="0.25">
      <c r="A9" s="21" t="s">
        <v>10</v>
      </c>
      <c r="H9" s="8"/>
    </row>
    <row r="10" spans="1:8" x14ac:dyDescent="0.25">
      <c r="A10" s="19" t="s">
        <v>8</v>
      </c>
      <c r="B10" s="20" t="s">
        <v>9</v>
      </c>
      <c r="E10" s="100" t="s">
        <v>234</v>
      </c>
      <c r="F10" s="100"/>
      <c r="G10" s="100"/>
      <c r="H10" s="8"/>
    </row>
    <row r="11" spans="1:8" x14ac:dyDescent="0.25">
      <c r="A11" s="22" t="s">
        <v>11</v>
      </c>
      <c r="B11" s="23">
        <f>IFERROR(INDEX(Base_Datos!$B$76:$B$80,MATCH($C$6,Base_Datos!$A$76:$A$80,0)),"-")</f>
        <v>0.49</v>
      </c>
      <c r="E11" s="101"/>
      <c r="F11" s="101"/>
      <c r="G11" s="101"/>
      <c r="H11" s="8"/>
    </row>
    <row r="12" spans="1:8" ht="18.75" x14ac:dyDescent="0.3">
      <c r="A12" s="22" t="s">
        <v>12</v>
      </c>
      <c r="B12" s="23">
        <f>IFERROR(INDEX(Base_Datos!$C$76:$C$80,MATCH($C$6,Base_Datos!$A$76:$A$80,0)),"-")</f>
        <v>0.4</v>
      </c>
      <c r="E12" s="101" t="s">
        <v>236</v>
      </c>
      <c r="F12" s="102">
        <v>20</v>
      </c>
      <c r="G12" s="101" t="s">
        <v>60</v>
      </c>
      <c r="H12" s="8"/>
    </row>
    <row r="13" spans="1:8" ht="18.75" x14ac:dyDescent="0.3">
      <c r="A13" s="22" t="s">
        <v>13</v>
      </c>
      <c r="B13" s="23">
        <f>IFERROR(INDEX(Base_Datos!$D$76:$D$80,MATCH($C$6,Base_Datos!$A$76:$A$80,0)),"-")</f>
        <v>0.7</v>
      </c>
      <c r="E13" s="101" t="s">
        <v>235</v>
      </c>
      <c r="F13" s="102">
        <v>50</v>
      </c>
      <c r="G13" s="101" t="s">
        <v>62</v>
      </c>
      <c r="H13" s="8"/>
    </row>
    <row r="14" spans="1:8" ht="17.25" customHeight="1" x14ac:dyDescent="0.25">
      <c r="A14" s="22" t="s">
        <v>14</v>
      </c>
      <c r="B14" s="23">
        <f>IFERROR(INDEX(Base_Datos!$E$76:$E$80,MATCH($C$6,Base_Datos!$A$76:$A$80,0)),"-")</f>
        <v>0.7</v>
      </c>
      <c r="H14" s="8"/>
    </row>
    <row r="15" spans="1:8" ht="17.25" customHeight="1" x14ac:dyDescent="0.25">
      <c r="A15" s="22" t="s">
        <v>15</v>
      </c>
      <c r="B15" s="23">
        <f>IFERROR(INDEX(Base_Datos!$F$76:$F$80,MATCH($C$6,Base_Datos!$A$76:$A$80,0)),"-")</f>
        <v>2.1</v>
      </c>
      <c r="H15" s="8"/>
    </row>
    <row r="16" spans="1:8" x14ac:dyDescent="0.25">
      <c r="A16" s="17"/>
      <c r="H16" s="8"/>
    </row>
    <row r="17" spans="1:8" x14ac:dyDescent="0.25">
      <c r="A17" s="17"/>
      <c r="H17" s="8"/>
    </row>
    <row r="18" spans="1:8" x14ac:dyDescent="0.25">
      <c r="A18" s="138" t="s">
        <v>16</v>
      </c>
      <c r="B18" s="138"/>
      <c r="C18" s="138"/>
      <c r="D18" s="138"/>
      <c r="E18" s="138"/>
      <c r="H18" s="8"/>
    </row>
    <row r="19" spans="1:8" ht="15.75" customHeight="1" x14ac:dyDescent="0.25">
      <c r="A19" s="18"/>
      <c r="D19" t="str">
        <f>IF(B19="","",IF(OR(B19="Fachada principal",B19="Fachada"),INDEX(Base_Datos!$B$76:$B$80,MATCH($C$6,Base_Datos!$A$76:$A$80,0)),IF(B19="Cubierta",INDEX(Base_Datos!$C$76:$C$80,MATCH($C$6,Base_Datos!$A$76:$A$80,0)),IF(OR(B19="Muro de sótano",B19="Muro contacto terreno"),INDEX(Base_Datos!$E$76:$E$80,MATCH($C$6,Base_Datos!$A$76:$A$80,0)),IF(B19="Suelo",INDEX(Base_Datos!$D$76:$D$80,MATCH($C$6,Base_Datos!$A$76:$A$80,0)),"-")))))</f>
        <v/>
      </c>
      <c r="H19" s="8"/>
    </row>
    <row r="20" spans="1:8" x14ac:dyDescent="0.25">
      <c r="A20" s="20" t="s">
        <v>17</v>
      </c>
      <c r="B20" s="20" t="s">
        <v>18</v>
      </c>
      <c r="C20" s="20" t="s">
        <v>19</v>
      </c>
      <c r="D20" s="24" t="s">
        <v>20</v>
      </c>
      <c r="E20" s="20" t="s">
        <v>21</v>
      </c>
      <c r="H20" s="8"/>
    </row>
    <row r="21" spans="1:8" x14ac:dyDescent="0.25">
      <c r="A21" s="25" t="str">
        <f>Cerramiento_1!B3</f>
        <v>Fachada SATE</v>
      </c>
      <c r="B21" s="26" t="str">
        <f>Cerramiento_1!F3</f>
        <v>Fachada principal</v>
      </c>
      <c r="C21" s="27">
        <f>Cerramiento_1!D36</f>
        <v>0.1741733010968548</v>
      </c>
      <c r="D21" s="28">
        <f>IF(B21="","",IF(OR(B21="Fachada principal",B21="Fachada"),INDEX(Base_Datos!$B$76:$B$80,MATCH($C$6,Base_Datos!$A$76:$A$80,0)),IF(B21="Cubierta",INDEX(Base_Datos!$C$76:$C$80,MATCH($C$6,Base_Datos!$A$76:$A$80,0)),IF(OR(B21="Muro de sótano",B21="Muro contacto terreno"),INDEX(Base_Datos!$E$76:$E$80,MATCH($C$6,Base_Datos!$A$76:$A$80,0)),IF(B21="Suelo",INDEX(Base_Datos!$D$76:$D$80,MATCH($C$6,Base_Datos!$A$76:$A$80,0)),"-")))))</f>
        <v>0.49</v>
      </c>
      <c r="E21" s="29" t="str">
        <f t="shared" ref="E21:E27" si="0">IF(AND(C21&lt;&gt;"",D21&lt;&gt;"-"),IF(C21&lt;=D21,"✓ CUMPLE","✗ NO CUMPLE"),"")</f>
        <v>✓ CUMPLE</v>
      </c>
      <c r="F21" s="30"/>
      <c r="H21" s="8"/>
    </row>
    <row r="22" spans="1:8" x14ac:dyDescent="0.25">
      <c r="A22" s="31" t="str">
        <f>Cerramiento_2!B3</f>
        <v>Fachada doble hoja</v>
      </c>
      <c r="B22" s="32" t="str">
        <f>Cerramiento_2!F3</f>
        <v>Fachada</v>
      </c>
      <c r="C22" s="33">
        <f>Cerramiento_2!D36</f>
        <v>0.26671252723678829</v>
      </c>
      <c r="D22" s="23">
        <f>IF(B22="","",IF(OR(B22="Fachada principal",B22="Fachada"),INDEX(Base_Datos!$B$76:$B$80,MATCH($C$6,Base_Datos!$A$76:$A$80,0)),IF(B22="Cubierta",INDEX(Base_Datos!$C$76:$C$80,MATCH($C$6,Base_Datos!$A$76:$A$80,0)),IF(OR(B22="Muro de sótano",B22="Muro contacto terreno"),INDEX(Base_Datos!$E$76:$E$80,MATCH($C$6,Base_Datos!$A$76:$A$80,0)),IF(B22="Suelo",INDEX(Base_Datos!$D$76:$D$80,MATCH($C$6,Base_Datos!$A$76:$A$80,0)),"-")))))</f>
        <v>0.49</v>
      </c>
      <c r="E22" s="29" t="str">
        <f t="shared" si="0"/>
        <v>✓ CUMPLE</v>
      </c>
      <c r="F22" s="34"/>
      <c r="H22" s="8"/>
    </row>
    <row r="23" spans="1:8" x14ac:dyDescent="0.25">
      <c r="A23" s="31" t="str">
        <f>Cubierta_1!B3</f>
        <v>Cubierta teja</v>
      </c>
      <c r="B23" s="32" t="str">
        <f>Cubierta_1!F3</f>
        <v>Cubierta</v>
      </c>
      <c r="C23" s="33">
        <f>Cubierta_1!D36</f>
        <v>0.22456101150943453</v>
      </c>
      <c r="D23" s="23">
        <f>IF(B23="","",IF(OR(B23="Fachada principal",B23="Fachada"),INDEX(Base_Datos!$B$76:$B$80,MATCH($C$6,Base_Datos!$A$76:$A$80,0)),IF(B23="Cubierta",INDEX(Base_Datos!$C$76:$C$80,MATCH($C$6,Base_Datos!$A$76:$A$80,0)),IF(OR(B23="Muro de sótano",B23="Muro contacto terreno"),INDEX(Base_Datos!$E$76:$E$80,MATCH($C$6,Base_Datos!$A$76:$A$80,0)),IF(B23="Suelo",INDEX(Base_Datos!$D$76:$D$80,MATCH($C$6,Base_Datos!$A$76:$A$80,0)),"-")))))</f>
        <v>0.4</v>
      </c>
      <c r="E23" s="29" t="str">
        <f t="shared" si="0"/>
        <v>✓ CUMPLE</v>
      </c>
      <c r="F23" s="34"/>
      <c r="H23" s="8"/>
    </row>
    <row r="24" spans="1:8" x14ac:dyDescent="0.25">
      <c r="A24" s="31" t="str">
        <f>Cubierta_2!B3</f>
        <v>Cubierta plana</v>
      </c>
      <c r="B24" s="32" t="str">
        <f>Cubierta_2!F3</f>
        <v>Cubierta</v>
      </c>
      <c r="C24" s="33">
        <f>Cubierta_2!D36</f>
        <v>0.20690718002976372</v>
      </c>
      <c r="D24" s="23">
        <f>IF(B24="","",IF(OR(B24="Fachada principal",B24="Fachada"),INDEX(Base_Datos!$B$76:$B$80,MATCH($C$6,Base_Datos!$A$76:$A$80,0)),IF(B24="Cubierta",INDEX(Base_Datos!$C$76:$C$80,MATCH($C$6,Base_Datos!$A$76:$A$80,0)),IF(OR(B24="Muro de sótano",B24="Muro contacto terreno"),INDEX(Base_Datos!$E$76:$E$80,MATCH($C$6,Base_Datos!$A$76:$A$80,0)),IF(B24="Suelo",INDEX(Base_Datos!$D$76:$D$80,MATCH($C$6,Base_Datos!$A$76:$A$80,0)),"-")))))</f>
        <v>0.4</v>
      </c>
      <c r="E24" s="29" t="str">
        <f t="shared" si="0"/>
        <v>✓ CUMPLE</v>
      </c>
      <c r="F24" s="34"/>
      <c r="H24" s="8"/>
    </row>
    <row r="25" spans="1:8" x14ac:dyDescent="0.25">
      <c r="A25" s="35" t="str">
        <f>Muro_Terreno!B3</f>
        <v>Muro en contacto con terreno</v>
      </c>
      <c r="B25" s="22" t="str">
        <f>Muro_Terreno!F3</f>
        <v>Muro contacto terreno</v>
      </c>
      <c r="C25" s="33">
        <f>Muro_Terreno!D36</f>
        <v>0.22399117288312162</v>
      </c>
      <c r="D25" s="23">
        <f>IF(B25="","",IF(OR(B25="Fachada principal",B25="Fachada"),INDEX(Base_Datos!$B$76:$B$80,MATCH($C$6,Base_Datos!$A$76:$A$80,0)),IF(B25="Cubierta",INDEX(Base_Datos!$C$76:$C$80,MATCH($C$6,Base_Datos!$A$76:$A$80,0)),IF(OR(B25="Muro de sótano",B25="Muro contacto terreno"),INDEX(Base_Datos!$E$76:$E$80,MATCH($C$6,Base_Datos!$A$76:$A$80,0)),IF(B25="Suelo",INDEX(Base_Datos!$D$76:$D$80,MATCH($C$6,Base_Datos!$A$76:$A$80,0)),"-")))))</f>
        <v>0.7</v>
      </c>
      <c r="E25" s="29" t="str">
        <f t="shared" si="0"/>
        <v>✓ CUMPLE</v>
      </c>
      <c r="H25" s="8"/>
    </row>
    <row r="26" spans="1:8" x14ac:dyDescent="0.25">
      <c r="A26" s="35" t="str">
        <f>Suelos_1!B3</f>
        <v>Solera caviti</v>
      </c>
      <c r="B26" s="22" t="str">
        <f>Suelos_1!F3</f>
        <v>Suelo</v>
      </c>
      <c r="C26" s="33">
        <f>Suelos_1!D36</f>
        <v>0.36656708208852617</v>
      </c>
      <c r="D26" s="23">
        <f>IF(B26="","",IF(OR(B26="Fachada principal",B26="Fachada"),INDEX(Base_Datos!$B$76:$B$80,MATCH($C$6,Base_Datos!$A$76:$A$80,0)),IF(B26="Cubierta",INDEX(Base_Datos!$C$76:$C$80,MATCH($C$6,Base_Datos!$A$76:$A$80,0)),IF(OR(B26="Muro de sótano",B26="Muro contacto terreno"),INDEX(Base_Datos!$E$76:$E$80,MATCH($C$6,Base_Datos!$A$76:$A$80,0)),IF(B26="Suelo",INDEX(Base_Datos!$D$76:$D$80,MATCH($C$6,Base_Datos!$A$76:$A$80,0)),"-")))))</f>
        <v>0.7</v>
      </c>
      <c r="E26" s="29" t="str">
        <f t="shared" si="0"/>
        <v>✓ CUMPLE</v>
      </c>
      <c r="H26" s="8"/>
    </row>
    <row r="27" spans="1:8" x14ac:dyDescent="0.25">
      <c r="A27" s="35" t="str">
        <f>Suelos_2!B3</f>
        <v>Solera en contacto con terreno</v>
      </c>
      <c r="B27" s="22" t="str">
        <f>Suelos_2!F3</f>
        <v>Suelo</v>
      </c>
      <c r="C27" s="33">
        <f>Suelos_2!D36</f>
        <v>3.3845255474452554</v>
      </c>
      <c r="D27" s="23">
        <f>IF(B27="","",IF(OR(B27="Fachada principal",B27="Fachada"),INDEX(Base_Datos!$B$76:$B$80,MATCH($C$6,Base_Datos!$A$76:$A$80,0)),IF(B27="Cubierta",INDEX(Base_Datos!$C$76:$C$80,MATCH($C$6,Base_Datos!$A$76:$A$80,0)),IF(OR(B27="Muro de sótano",B27="Muro contacto terreno"),INDEX(Base_Datos!$E$76:$E$80,MATCH($C$6,Base_Datos!$A$76:$A$80,0)),IF(B27="Suelo",INDEX(Base_Datos!$D$76:$D$80,MATCH($C$6,Base_Datos!$A$76:$A$80,0)),"-")))))</f>
        <v>0.7</v>
      </c>
      <c r="E27" s="29" t="str">
        <f t="shared" si="0"/>
        <v>✗ NO CUMPLE</v>
      </c>
      <c r="F27" s="36"/>
      <c r="G27" s="37"/>
      <c r="H27" s="38"/>
    </row>
    <row r="29" spans="1:8" x14ac:dyDescent="0.25">
      <c r="A29" s="7" t="s">
        <v>22</v>
      </c>
    </row>
  </sheetData>
  <mergeCells count="3">
    <mergeCell ref="A1:H1"/>
    <mergeCell ref="A8:D8"/>
    <mergeCell ref="A18:E18"/>
  </mergeCells>
  <hyperlinks>
    <hyperlink ref="A21" location="Cerramiento_1!A1" display="#Cerramiento_1.A1" xr:uid="{00000000-0004-0000-0000-000000000000}"/>
    <hyperlink ref="A22" location="Cerramiento_2!A1" display="#Cerramiento_2.A1" xr:uid="{00000000-0004-0000-0000-000001000000}"/>
    <hyperlink ref="A23" location="Cubierta_1!A1" display="#Cubierta_1.A1" xr:uid="{00000000-0004-0000-0000-000002000000}"/>
    <hyperlink ref="A24" location="Cubierta_2!A1" display="#Cubierta_2.A1" xr:uid="{00000000-0004-0000-0000-000003000000}"/>
    <hyperlink ref="A25" location="Muro_Terreno!A1" display="#Muro_Terreno.A1" xr:uid="{00000000-0004-0000-0000-000004000000}"/>
    <hyperlink ref="A26" location="Suelos_1!A1" display="#Suelos_1.A1" xr:uid="{00000000-0004-0000-0000-000005000000}"/>
    <hyperlink ref="A27" location="Suelos_2!A1" display="#Suelos_2.A1" xr:uid="{00000000-0004-0000-0000-000006000000}"/>
  </hyperlink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Title="Entrada no válida" error="Selecciona una ubicación válida" promptTitle="Ubicación" prompt="Selecciona provincia y rango de altitud" xr:uid="{00000000-0002-0000-0000-000000000000}">
          <x14:formula1>
            <xm:f>Base_Datos!$A$61:$A$70</xm:f>
          </x14:formula1>
          <x14:formula2>
            <xm:f>0</xm:f>
          </x14:formula2>
          <xm:sqref>C3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D333-D645-4237-A01A-20A274FCA057}">
  <dimension ref="B1:P20"/>
  <sheetViews>
    <sheetView workbookViewId="0">
      <selection activeCell="P24" sqref="P24"/>
    </sheetView>
  </sheetViews>
  <sheetFormatPr baseColWidth="10" defaultColWidth="9.140625" defaultRowHeight="15" x14ac:dyDescent="0.25"/>
  <cols>
    <col min="1" max="1" width="5.5703125" customWidth="1"/>
    <col min="2" max="2" width="17.28515625" customWidth="1"/>
    <col min="3" max="3" width="12.28515625" customWidth="1"/>
    <col min="4" max="4" width="11.140625" customWidth="1"/>
    <col min="5" max="6" width="12" customWidth="1"/>
    <col min="7" max="7" width="10.7109375" customWidth="1"/>
    <col min="9" max="9" width="10.5703125" customWidth="1"/>
    <col min="13" max="13" width="9.5703125" customWidth="1"/>
    <col min="15" max="15" width="10.5703125" bestFit="1" customWidth="1"/>
  </cols>
  <sheetData>
    <row r="1" spans="2:16" ht="15.75" thickBot="1" x14ac:dyDescent="0.3">
      <c r="N1" s="104"/>
    </row>
    <row r="2" spans="2:16" x14ac:dyDescent="0.25">
      <c r="B2" s="105" t="s">
        <v>237</v>
      </c>
      <c r="C2" s="106" t="s">
        <v>238</v>
      </c>
      <c r="D2" s="106" t="s">
        <v>238</v>
      </c>
      <c r="E2" s="107" t="s">
        <v>239</v>
      </c>
      <c r="F2" s="107" t="s">
        <v>239</v>
      </c>
      <c r="G2" s="108" t="s">
        <v>240</v>
      </c>
      <c r="H2" s="108" t="s">
        <v>240</v>
      </c>
      <c r="I2" s="109" t="s">
        <v>241</v>
      </c>
      <c r="J2" s="109" t="s">
        <v>241</v>
      </c>
      <c r="K2" s="110" t="s">
        <v>242</v>
      </c>
      <c r="L2" s="110" t="s">
        <v>242</v>
      </c>
      <c r="M2" s="111" t="s">
        <v>243</v>
      </c>
      <c r="N2" s="111" t="s">
        <v>243</v>
      </c>
      <c r="O2" s="112" t="s">
        <v>244</v>
      </c>
      <c r="P2" s="113" t="s">
        <v>244</v>
      </c>
    </row>
    <row r="3" spans="2:16" x14ac:dyDescent="0.25">
      <c r="B3" t="s">
        <v>245</v>
      </c>
      <c r="C3" s="114">
        <v>10</v>
      </c>
      <c r="D3" s="44">
        <v>78</v>
      </c>
      <c r="E3" s="114">
        <v>9.5</v>
      </c>
      <c r="F3" s="44">
        <v>80</v>
      </c>
      <c r="G3" s="114">
        <v>9.5</v>
      </c>
      <c r="H3" s="44">
        <v>80</v>
      </c>
      <c r="I3" s="114">
        <v>7.5</v>
      </c>
      <c r="J3" s="44">
        <v>75</v>
      </c>
      <c r="K3" s="114">
        <v>7.7</v>
      </c>
      <c r="L3" s="44">
        <v>84</v>
      </c>
      <c r="M3" s="114">
        <v>7</v>
      </c>
      <c r="N3" s="44">
        <v>80</v>
      </c>
      <c r="O3" s="115">
        <f>AVERAGE(C3,E3,G3,I3,K3,M3)</f>
        <v>8.5333333333333332</v>
      </c>
      <c r="P3" s="116">
        <f>AVERAGE(D3,F3,H3,J3,L3,N3)</f>
        <v>79.5</v>
      </c>
    </row>
    <row r="4" spans="2:16" x14ac:dyDescent="0.25">
      <c r="B4" t="s">
        <v>246</v>
      </c>
      <c r="C4" s="114">
        <v>10</v>
      </c>
      <c r="D4" s="44">
        <v>77</v>
      </c>
      <c r="E4" s="114">
        <v>10</v>
      </c>
      <c r="F4" s="44">
        <v>80</v>
      </c>
      <c r="G4" s="114">
        <v>10</v>
      </c>
      <c r="H4" s="44">
        <v>80</v>
      </c>
      <c r="I4" s="114">
        <v>8.5</v>
      </c>
      <c r="J4" s="44">
        <v>74</v>
      </c>
      <c r="K4" s="114">
        <v>8.3000000000000007</v>
      </c>
      <c r="L4" s="44">
        <v>79</v>
      </c>
      <c r="M4" s="114">
        <v>6.5</v>
      </c>
      <c r="N4" s="44">
        <v>80</v>
      </c>
      <c r="O4" s="115">
        <f t="shared" ref="O4:P14" si="0">AVERAGE(C4,E4,G4,I4,K4,M4)</f>
        <v>8.8833333333333329</v>
      </c>
      <c r="P4" s="116">
        <f t="shared" si="0"/>
        <v>78.333333333333329</v>
      </c>
    </row>
    <row r="5" spans="2:16" x14ac:dyDescent="0.25">
      <c r="B5" t="s">
        <v>247</v>
      </c>
      <c r="C5" s="114">
        <v>11.5</v>
      </c>
      <c r="D5" s="44">
        <v>76</v>
      </c>
      <c r="E5" s="114">
        <v>11</v>
      </c>
      <c r="F5" s="44">
        <v>79</v>
      </c>
      <c r="G5" s="114">
        <v>11</v>
      </c>
      <c r="H5" s="44">
        <v>79</v>
      </c>
      <c r="I5" s="114">
        <v>10</v>
      </c>
      <c r="J5" s="44">
        <v>73</v>
      </c>
      <c r="K5" s="114">
        <v>10.199999999999999</v>
      </c>
      <c r="L5" s="44">
        <v>75</v>
      </c>
      <c r="M5" s="114">
        <v>8</v>
      </c>
      <c r="N5" s="44">
        <v>79</v>
      </c>
      <c r="O5" s="115">
        <f t="shared" si="0"/>
        <v>10.283333333333333</v>
      </c>
      <c r="P5" s="116">
        <f t="shared" si="0"/>
        <v>76.833333333333329</v>
      </c>
    </row>
    <row r="6" spans="2:16" x14ac:dyDescent="0.25">
      <c r="B6" t="s">
        <v>248</v>
      </c>
      <c r="C6" s="114">
        <v>12.5</v>
      </c>
      <c r="D6" s="44">
        <v>75</v>
      </c>
      <c r="E6" s="114">
        <v>12</v>
      </c>
      <c r="F6" s="44">
        <v>78</v>
      </c>
      <c r="G6" s="114">
        <v>12</v>
      </c>
      <c r="H6" s="44">
        <v>78</v>
      </c>
      <c r="I6" s="114">
        <v>12</v>
      </c>
      <c r="J6" s="44">
        <v>71</v>
      </c>
      <c r="K6" s="114">
        <v>11.2</v>
      </c>
      <c r="L6" s="44">
        <v>76</v>
      </c>
      <c r="M6" s="114">
        <v>10</v>
      </c>
      <c r="N6" s="44">
        <v>78</v>
      </c>
      <c r="O6" s="115">
        <f t="shared" si="0"/>
        <v>11.616666666666667</v>
      </c>
      <c r="P6" s="116">
        <f t="shared" si="0"/>
        <v>76</v>
      </c>
    </row>
    <row r="7" spans="2:16" x14ac:dyDescent="0.25">
      <c r="B7" t="s">
        <v>249</v>
      </c>
      <c r="C7" s="114">
        <v>13.5</v>
      </c>
      <c r="D7" s="44">
        <v>75</v>
      </c>
      <c r="E7" s="114">
        <v>14</v>
      </c>
      <c r="F7" s="44">
        <v>77</v>
      </c>
      <c r="G7" s="114">
        <v>14</v>
      </c>
      <c r="H7" s="44">
        <v>77</v>
      </c>
      <c r="I7" s="114">
        <v>16</v>
      </c>
      <c r="J7" s="44">
        <v>70</v>
      </c>
      <c r="K7" s="114">
        <v>13.6</v>
      </c>
      <c r="L7" s="44">
        <v>76</v>
      </c>
      <c r="M7" s="114">
        <v>12</v>
      </c>
      <c r="N7" s="44">
        <v>77</v>
      </c>
      <c r="O7" s="115">
        <f t="shared" si="0"/>
        <v>13.85</v>
      </c>
      <c r="P7" s="116">
        <f t="shared" si="0"/>
        <v>75.333333333333329</v>
      </c>
    </row>
    <row r="8" spans="2:16" x14ac:dyDescent="0.25">
      <c r="B8" t="s">
        <v>250</v>
      </c>
      <c r="C8" s="114">
        <v>16.5</v>
      </c>
      <c r="D8" s="44">
        <v>75</v>
      </c>
      <c r="E8" s="114">
        <v>16</v>
      </c>
      <c r="F8" s="44">
        <v>76</v>
      </c>
      <c r="G8" s="114">
        <v>15.5</v>
      </c>
      <c r="H8" s="44">
        <v>76</v>
      </c>
      <c r="I8" s="114">
        <v>20</v>
      </c>
      <c r="J8" s="44">
        <v>70</v>
      </c>
      <c r="K8" s="114">
        <v>16.600000000000001</v>
      </c>
      <c r="L8" s="44">
        <v>78</v>
      </c>
      <c r="M8" s="114">
        <v>14</v>
      </c>
      <c r="N8" s="44">
        <v>76</v>
      </c>
      <c r="O8" s="115">
        <f t="shared" si="0"/>
        <v>16.433333333333334</v>
      </c>
      <c r="P8" s="116">
        <f t="shared" si="0"/>
        <v>75.166666666666671</v>
      </c>
    </row>
    <row r="9" spans="2:16" x14ac:dyDescent="0.25">
      <c r="B9" t="s">
        <v>251</v>
      </c>
      <c r="C9" s="114">
        <v>18.5</v>
      </c>
      <c r="D9" s="44">
        <v>74</v>
      </c>
      <c r="E9" s="114">
        <v>18.5</v>
      </c>
      <c r="F9" s="44">
        <v>74</v>
      </c>
      <c r="G9" s="114">
        <v>18.5</v>
      </c>
      <c r="H9" s="44">
        <v>75</v>
      </c>
      <c r="I9" s="114">
        <v>23.5</v>
      </c>
      <c r="J9" s="44">
        <v>68</v>
      </c>
      <c r="K9" s="114">
        <v>18.3</v>
      </c>
      <c r="L9" s="44">
        <v>76</v>
      </c>
      <c r="M9" s="114">
        <v>16</v>
      </c>
      <c r="N9" s="44">
        <v>74</v>
      </c>
      <c r="O9" s="115">
        <f t="shared" si="0"/>
        <v>18.883333333333333</v>
      </c>
      <c r="P9" s="116">
        <f t="shared" si="0"/>
        <v>73.5</v>
      </c>
    </row>
    <row r="10" spans="2:16" x14ac:dyDescent="0.25">
      <c r="B10" t="s">
        <v>252</v>
      </c>
      <c r="C10" s="114">
        <v>18.5</v>
      </c>
      <c r="D10" s="44">
        <v>74</v>
      </c>
      <c r="E10" s="114">
        <v>19.5</v>
      </c>
      <c r="F10" s="44">
        <v>74</v>
      </c>
      <c r="G10" s="114">
        <v>19</v>
      </c>
      <c r="H10" s="44">
        <v>75</v>
      </c>
      <c r="I10" s="114">
        <v>22.5</v>
      </c>
      <c r="J10" s="44">
        <v>69</v>
      </c>
      <c r="K10" s="114">
        <v>18.7</v>
      </c>
      <c r="L10" s="44">
        <v>76</v>
      </c>
      <c r="M10" s="114">
        <v>16.5</v>
      </c>
      <c r="N10" s="44">
        <v>74</v>
      </c>
      <c r="O10" s="115">
        <f t="shared" si="0"/>
        <v>19.116666666666667</v>
      </c>
      <c r="P10" s="116">
        <f t="shared" si="0"/>
        <v>73.666666666666671</v>
      </c>
    </row>
    <row r="11" spans="2:16" x14ac:dyDescent="0.25">
      <c r="B11" t="s">
        <v>253</v>
      </c>
      <c r="C11" s="114">
        <v>17.5</v>
      </c>
      <c r="D11" s="44">
        <v>75</v>
      </c>
      <c r="E11" s="114">
        <v>20</v>
      </c>
      <c r="F11" s="44">
        <v>76</v>
      </c>
      <c r="G11" s="114">
        <v>19.5</v>
      </c>
      <c r="H11" s="44">
        <v>76</v>
      </c>
      <c r="I11" s="114">
        <v>20</v>
      </c>
      <c r="J11" s="44">
        <v>71</v>
      </c>
      <c r="K11" s="114">
        <v>17.2</v>
      </c>
      <c r="L11" s="44">
        <v>77</v>
      </c>
      <c r="M11" s="114">
        <v>15</v>
      </c>
      <c r="N11" s="44">
        <v>76</v>
      </c>
      <c r="O11" s="115">
        <f t="shared" si="0"/>
        <v>18.2</v>
      </c>
      <c r="P11" s="116">
        <f t="shared" si="0"/>
        <v>75.166666666666671</v>
      </c>
    </row>
    <row r="12" spans="2:16" x14ac:dyDescent="0.25">
      <c r="B12" t="s">
        <v>254</v>
      </c>
      <c r="C12" s="114">
        <v>15.5</v>
      </c>
      <c r="D12" s="44">
        <v>78</v>
      </c>
      <c r="E12" s="114">
        <v>18.5</v>
      </c>
      <c r="F12" s="44">
        <v>78</v>
      </c>
      <c r="G12" s="114">
        <v>17.5</v>
      </c>
      <c r="H12" s="44">
        <v>78</v>
      </c>
      <c r="I12" s="114">
        <v>16.5</v>
      </c>
      <c r="J12" s="44">
        <v>73</v>
      </c>
      <c r="K12" s="114">
        <v>14.2</v>
      </c>
      <c r="L12" s="44">
        <v>83</v>
      </c>
      <c r="M12" s="114">
        <v>12.5</v>
      </c>
      <c r="N12" s="44">
        <v>78</v>
      </c>
      <c r="O12" s="115">
        <f t="shared" si="0"/>
        <v>15.783333333333333</v>
      </c>
      <c r="P12" s="116">
        <f t="shared" si="0"/>
        <v>78</v>
      </c>
    </row>
    <row r="13" spans="2:16" x14ac:dyDescent="0.25">
      <c r="B13" t="s">
        <v>255</v>
      </c>
      <c r="C13" s="114">
        <v>12.5</v>
      </c>
      <c r="D13" s="44">
        <v>80</v>
      </c>
      <c r="E13" s="114">
        <v>15.5</v>
      </c>
      <c r="F13" s="44">
        <v>81</v>
      </c>
      <c r="G13" s="114">
        <v>14.5</v>
      </c>
      <c r="H13" s="44">
        <v>81</v>
      </c>
      <c r="I13" s="114">
        <v>12.5</v>
      </c>
      <c r="J13" s="44">
        <v>74</v>
      </c>
      <c r="K13" s="114">
        <v>10</v>
      </c>
      <c r="L13" s="44">
        <v>86</v>
      </c>
      <c r="M13" s="114">
        <v>9.5</v>
      </c>
      <c r="N13" s="44">
        <v>81</v>
      </c>
      <c r="O13" s="115">
        <f t="shared" si="0"/>
        <v>12.416666666666666</v>
      </c>
      <c r="P13" s="116">
        <f t="shared" si="0"/>
        <v>80.5</v>
      </c>
    </row>
    <row r="14" spans="2:16" x14ac:dyDescent="0.25">
      <c r="B14" t="s">
        <v>256</v>
      </c>
      <c r="C14" s="114">
        <v>11.5</v>
      </c>
      <c r="D14" s="44">
        <v>80</v>
      </c>
      <c r="E14" s="114">
        <v>12.5</v>
      </c>
      <c r="F14" s="44">
        <v>81</v>
      </c>
      <c r="G14" s="114">
        <v>12.5</v>
      </c>
      <c r="H14" s="44">
        <v>81</v>
      </c>
      <c r="I14" s="114">
        <v>9.5</v>
      </c>
      <c r="J14" s="44">
        <v>75</v>
      </c>
      <c r="K14" s="114">
        <v>8</v>
      </c>
      <c r="L14" s="44">
        <v>86</v>
      </c>
      <c r="M14" s="114">
        <v>7.5</v>
      </c>
      <c r="N14" s="44">
        <v>81</v>
      </c>
      <c r="O14" s="115">
        <f t="shared" si="0"/>
        <v>10.25</v>
      </c>
      <c r="P14" s="116">
        <f t="shared" si="0"/>
        <v>80.666666666666671</v>
      </c>
    </row>
    <row r="15" spans="2:16" x14ac:dyDescent="0.25">
      <c r="B15" s="117" t="s">
        <v>257</v>
      </c>
      <c r="C15" s="118">
        <f>AVERAGE(C3:C14)</f>
        <v>14</v>
      </c>
      <c r="D15" s="118">
        <f t="shared" ref="D15:N15" si="1">AVERAGE(D3:D14)</f>
        <v>76.416666666666671</v>
      </c>
      <c r="E15" s="119">
        <f t="shared" si="1"/>
        <v>14.75</v>
      </c>
      <c r="F15" s="119">
        <f t="shared" si="1"/>
        <v>77.833333333333329</v>
      </c>
      <c r="G15" s="120">
        <f t="shared" si="1"/>
        <v>14.458333333333334</v>
      </c>
      <c r="H15" s="120">
        <f t="shared" si="1"/>
        <v>78</v>
      </c>
      <c r="I15" s="121">
        <f t="shared" si="1"/>
        <v>14.875</v>
      </c>
      <c r="J15" s="121">
        <f t="shared" si="1"/>
        <v>71.916666666666671</v>
      </c>
      <c r="K15" s="122">
        <f t="shared" si="1"/>
        <v>12.833333333333334</v>
      </c>
      <c r="L15" s="122">
        <f t="shared" si="1"/>
        <v>79.333333333333329</v>
      </c>
      <c r="M15" s="123">
        <f t="shared" si="1"/>
        <v>11.208333333333334</v>
      </c>
      <c r="N15" s="123">
        <f t="shared" si="1"/>
        <v>77.833333333333329</v>
      </c>
      <c r="O15" s="124">
        <f>AVERAGE(O3:O14)</f>
        <v>13.6875</v>
      </c>
      <c r="P15" s="125">
        <f>AVERAGE(P3:P14)</f>
        <v>76.888888888888872</v>
      </c>
    </row>
    <row r="16" spans="2:16" ht="15.75" thickBot="1" x14ac:dyDescent="0.3">
      <c r="C16" s="114" t="s">
        <v>258</v>
      </c>
      <c r="D16" s="44" t="s">
        <v>259</v>
      </c>
      <c r="E16" s="114" t="s">
        <v>258</v>
      </c>
      <c r="F16" s="44" t="s">
        <v>259</v>
      </c>
      <c r="G16" s="114" t="s">
        <v>258</v>
      </c>
      <c r="H16" s="44" t="s">
        <v>259</v>
      </c>
      <c r="I16" s="114" t="s">
        <v>258</v>
      </c>
      <c r="J16" s="44" t="s">
        <v>259</v>
      </c>
      <c r="K16" s="114" t="s">
        <v>258</v>
      </c>
      <c r="L16" s="44" t="s">
        <v>259</v>
      </c>
      <c r="M16" s="114" t="s">
        <v>258</v>
      </c>
      <c r="N16" s="44" t="s">
        <v>259</v>
      </c>
      <c r="O16" s="126" t="s">
        <v>258</v>
      </c>
      <c r="P16" s="127" t="s">
        <v>259</v>
      </c>
    </row>
    <row r="17" spans="2:14" x14ac:dyDescent="0.25">
      <c r="B17" s="128" t="s">
        <v>260</v>
      </c>
      <c r="C17" s="129">
        <f>MIN(C3:C14)</f>
        <v>10</v>
      </c>
      <c r="D17" s="129">
        <f t="shared" ref="D17:N17" si="2">MIN(D3:D14)</f>
        <v>74</v>
      </c>
      <c r="E17" s="129">
        <f t="shared" si="2"/>
        <v>9.5</v>
      </c>
      <c r="F17" s="129">
        <f t="shared" si="2"/>
        <v>74</v>
      </c>
      <c r="G17" s="129">
        <f t="shared" si="2"/>
        <v>9.5</v>
      </c>
      <c r="H17" s="129">
        <f t="shared" si="2"/>
        <v>75</v>
      </c>
      <c r="I17" s="129">
        <f t="shared" si="2"/>
        <v>7.5</v>
      </c>
      <c r="J17" s="129">
        <f t="shared" si="2"/>
        <v>68</v>
      </c>
      <c r="K17" s="129">
        <f t="shared" si="2"/>
        <v>7.7</v>
      </c>
      <c r="L17" s="129">
        <f t="shared" si="2"/>
        <v>75</v>
      </c>
      <c r="M17" s="129">
        <f t="shared" si="2"/>
        <v>6.5</v>
      </c>
      <c r="N17" s="130">
        <f t="shared" si="2"/>
        <v>74</v>
      </c>
    </row>
    <row r="18" spans="2:14" ht="15.75" thickBot="1" x14ac:dyDescent="0.3">
      <c r="B18" s="131" t="s">
        <v>261</v>
      </c>
      <c r="C18" s="132">
        <f>MAX(C3:C14)</f>
        <v>18.5</v>
      </c>
      <c r="D18" s="132">
        <f t="shared" ref="D18:N18" si="3">MAX(D3:D14)</f>
        <v>80</v>
      </c>
      <c r="E18" s="132">
        <f t="shared" si="3"/>
        <v>20</v>
      </c>
      <c r="F18" s="132">
        <f t="shared" si="3"/>
        <v>81</v>
      </c>
      <c r="G18" s="132">
        <f t="shared" si="3"/>
        <v>19.5</v>
      </c>
      <c r="H18" s="132">
        <f t="shared" si="3"/>
        <v>81</v>
      </c>
      <c r="I18" s="132">
        <f t="shared" si="3"/>
        <v>23.5</v>
      </c>
      <c r="J18" s="132">
        <f t="shared" si="3"/>
        <v>75</v>
      </c>
      <c r="K18" s="132">
        <f t="shared" si="3"/>
        <v>18.7</v>
      </c>
      <c r="L18" s="132">
        <f t="shared" si="3"/>
        <v>86</v>
      </c>
      <c r="M18" s="132">
        <f t="shared" si="3"/>
        <v>16.5</v>
      </c>
      <c r="N18" s="127">
        <f t="shared" si="3"/>
        <v>81</v>
      </c>
    </row>
    <row r="19" spans="2:14" x14ac:dyDescent="0.25">
      <c r="B19" s="87" t="s">
        <v>262</v>
      </c>
      <c r="C19" s="133">
        <v>-4.8</v>
      </c>
      <c r="D19" s="133"/>
      <c r="E19" s="133">
        <v>-4</v>
      </c>
      <c r="F19" s="133"/>
      <c r="G19" s="133">
        <v>-5</v>
      </c>
      <c r="H19" s="133"/>
      <c r="I19" s="133">
        <v>-8.6</v>
      </c>
      <c r="J19" s="133"/>
      <c r="K19" s="133">
        <v>-9</v>
      </c>
      <c r="L19" s="133"/>
      <c r="M19" s="133">
        <v>-13</v>
      </c>
      <c r="N19" s="133"/>
    </row>
    <row r="20" spans="2:14" x14ac:dyDescent="0.25">
      <c r="B20" s="87" t="s">
        <v>263</v>
      </c>
      <c r="C20" s="133">
        <v>39.6</v>
      </c>
      <c r="D20" s="133"/>
      <c r="E20" s="133">
        <v>40.1</v>
      </c>
      <c r="F20" s="133"/>
      <c r="G20" s="133">
        <v>40.799999999999997</v>
      </c>
      <c r="H20" s="133"/>
      <c r="I20" s="133">
        <v>44.2</v>
      </c>
      <c r="J20" s="133"/>
      <c r="K20" s="133">
        <v>39.4</v>
      </c>
      <c r="L20" s="133"/>
      <c r="M20" s="133">
        <v>41.2</v>
      </c>
      <c r="N20" s="13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2"/>
  <sheetViews>
    <sheetView zoomScaleNormal="100" workbookViewId="0">
      <selection activeCell="C26" sqref="C26"/>
    </sheetView>
  </sheetViews>
  <sheetFormatPr baseColWidth="10" defaultColWidth="9.140625" defaultRowHeight="15" x14ac:dyDescent="0.25"/>
  <cols>
    <col min="1" max="7" width="35" customWidth="1"/>
  </cols>
  <sheetData>
    <row r="1" spans="1:7" s="68" customFormat="1" x14ac:dyDescent="0.25">
      <c r="A1" s="152" t="s">
        <v>216</v>
      </c>
      <c r="B1" s="152"/>
      <c r="C1" s="152"/>
      <c r="D1" s="152"/>
      <c r="E1" s="152"/>
      <c r="F1" s="152"/>
      <c r="G1" s="152"/>
    </row>
    <row r="2" spans="1:7" x14ac:dyDescent="0.25">
      <c r="A2" s="69" t="s">
        <v>40</v>
      </c>
      <c r="B2" s="69" t="s">
        <v>42</v>
      </c>
      <c r="C2" s="69" t="s">
        <v>74</v>
      </c>
      <c r="D2" s="69" t="s">
        <v>44</v>
      </c>
      <c r="E2" s="69" t="s">
        <v>48</v>
      </c>
      <c r="F2" s="69" t="s">
        <v>46</v>
      </c>
      <c r="G2" s="69" t="s">
        <v>76</v>
      </c>
    </row>
    <row r="3" spans="1:7" x14ac:dyDescent="0.25">
      <c r="A3" t="str">
        <f>IF(Base_Datos!A3="","",Base_Datos!A3)</f>
        <v>Mortero monocapa</v>
      </c>
      <c r="B3" t="str">
        <f>IF(Base_Datos!F3="","",Base_Datos!F3)</f>
        <v>Poliestireno expandido EPS</v>
      </c>
      <c r="C3" t="str">
        <f>IF(Base_Datos!K3="","",Base_Datos!K3)</f>
        <v>Cámara aire no ventilada</v>
      </c>
      <c r="D3" t="str">
        <f>IF(Base_Datos!P3="","",Base_Datos!P3)</f>
        <v>Losa hormigón armado</v>
      </c>
      <c r="E3" t="str">
        <f>IF(Base_Datos!U3="","",Base_Datos!U3)</f>
        <v>Cámara aire no ventilada</v>
      </c>
      <c r="F3" t="str">
        <f>IF(Base_Datos!Z3="","",Base_Datos!Z3)</f>
        <v>Poliestireno expandido EPS</v>
      </c>
      <c r="G3" t="str">
        <f>IF(Base_Datos!AE3="","",Base_Datos!AE3)</f>
        <v>Panel cartón-yeso</v>
      </c>
    </row>
    <row r="4" spans="1:7" x14ac:dyDescent="0.25">
      <c r="A4" t="str">
        <f>IF(Base_Datos!A4="","",Base_Datos!A4)</f>
        <v>Enfoscado de cemento</v>
      </c>
      <c r="B4" t="str">
        <f>IF(Base_Datos!F4="","",Base_Datos!F4)</f>
        <v>Poliestireno expandido EPS + grafito</v>
      </c>
      <c r="C4" t="str">
        <f>IF(Base_Datos!K4="","",Base_Datos!K4)</f>
        <v>Cámara aire ventilada</v>
      </c>
      <c r="D4" t="str">
        <f>IF(Base_Datos!P4="","",Base_Datos!P4)</f>
        <v>Forjado reticular h=30cm</v>
      </c>
      <c r="E4" t="str">
        <f>IF(Base_Datos!U4="","",Base_Datos!U4)</f>
        <v>Cámara aire ligera ventilada</v>
      </c>
      <c r="F4" t="str">
        <f>IF(Base_Datos!Z4="","",Base_Datos!Z4)</f>
        <v>Poliestireno expandido EPS + grafito</v>
      </c>
      <c r="G4" t="str">
        <f>IF(Base_Datos!AE4="","",Base_Datos!AE4)</f>
        <v>Enlucido de yeso</v>
      </c>
    </row>
    <row r="5" spans="1:7" x14ac:dyDescent="0.25">
      <c r="A5" t="str">
        <f>IF(Base_Datos!A5="","",Base_Datos!A5)</f>
        <v>Aplacado piedra natural</v>
      </c>
      <c r="B5" t="str">
        <f>IF(Base_Datos!F5="","",Base_Datos!F5)</f>
        <v>Poliestireno extruido XPS</v>
      </c>
      <c r="C5" t="str">
        <f>IF(Base_Datos!K5="","",Base_Datos!K5)</f>
        <v>Lámina impermeabilizante</v>
      </c>
      <c r="D5" t="str">
        <f>IF(Base_Datos!P5="","",Base_Datos!P5)</f>
        <v>Muro termoarcilla 24cm</v>
      </c>
      <c r="E5" t="str">
        <f>IF(Base_Datos!U5="","",Base_Datos!U5)</f>
        <v>Barrera vapor interior</v>
      </c>
      <c r="F5" t="str">
        <f>IF(Base_Datos!Z5="","",Base_Datos!Z5)</f>
        <v>Poliestireno extruido XPS</v>
      </c>
      <c r="G5" t="str">
        <f>IF(Base_Datos!AE5="","",Base_Datos!AE5)</f>
        <v>Alicatado cerámico</v>
      </c>
    </row>
    <row r="6" spans="1:7" x14ac:dyDescent="0.25">
      <c r="A6" t="str">
        <f>IF(Base_Datos!A6="","",Base_Datos!A6)</f>
        <v>Revestimiento cerámico</v>
      </c>
      <c r="B6" t="str">
        <f>IF(Base_Datos!F6="","",Base_Datos!F6)</f>
        <v>Lana mineral MW</v>
      </c>
      <c r="C6" t="str">
        <f>IF(Base_Datos!K6="","",Base_Datos!K6)</f>
        <v>Barrera de vapor</v>
      </c>
      <c r="D6" t="str">
        <f>IF(Base_Datos!P6="","",Base_Datos!P6)</f>
        <v>Ladrillo perforado 11.5cm</v>
      </c>
      <c r="E6" t="str">
        <f>IF(Base_Datos!U6="","",Base_Datos!U6)</f>
        <v>Panel cartón-yeso</v>
      </c>
      <c r="F6" t="str">
        <f>IF(Base_Datos!Z6="","",Base_Datos!Z6)</f>
        <v>Lana mineral MW</v>
      </c>
      <c r="G6" t="str">
        <f>IF(Base_Datos!AE6="","",Base_Datos!AE6)</f>
        <v>Pintura plástica</v>
      </c>
    </row>
    <row r="7" spans="1:7" x14ac:dyDescent="0.25">
      <c r="A7" t="str">
        <f>IF(Base_Datos!A7="","",Base_Datos!A7)</f>
        <v>Panel composite aluminio</v>
      </c>
      <c r="B7" t="str">
        <f>IF(Base_Datos!F7="","",Base_Datos!F7)</f>
        <v>Poliuretano proyectado PUR</v>
      </c>
      <c r="C7" t="str">
        <f>IF(Base_Datos!K7="","",Base_Datos!K7)</f>
        <v>Lámina geotextil</v>
      </c>
      <c r="D7" t="str">
        <f>IF(Base_Datos!P7="","",Base_Datos!P7)</f>
        <v>Bloque hormigón 20cm</v>
      </c>
      <c r="E7" t="str">
        <f>IF(Base_Datos!U7="","",Base_Datos!U7)</f>
        <v>Tabique ladrillo hueco</v>
      </c>
      <c r="F7" t="str">
        <f>IF(Base_Datos!Z7="","",Base_Datos!Z7)</f>
        <v>Poliuretano proyectado PUR</v>
      </c>
      <c r="G7" t="str">
        <f>IF(Base_Datos!AE7="","",Base_Datos!AE7)</f>
        <v>Tarima de madera</v>
      </c>
    </row>
    <row r="8" spans="1:7" x14ac:dyDescent="0.25">
      <c r="A8" t="str">
        <f>IF(Base_Datos!A8="","",Base_Datos!A8)</f>
        <v>Tablero fenólico HPL</v>
      </c>
      <c r="B8" t="str">
        <f>IF(Base_Datos!F8="","",Base_Datos!F8)</f>
        <v>Poliisocianurato PIR</v>
      </c>
      <c r="C8" t="str">
        <f>IF(Base_Datos!K8="","",Base_Datos!K8)</f>
        <v>Panel OSB</v>
      </c>
      <c r="D8" t="str">
        <f>IF(Base_Datos!P8="","",Base_Datos!P8)</f>
        <v>Muro bloque termoarcilla 29cm</v>
      </c>
      <c r="E8" t="str">
        <f>IF(Base_Datos!U8="","",Base_Datos!U8)</f>
        <v>Panel madera DM</v>
      </c>
      <c r="F8" t="str">
        <f>IF(Base_Datos!Z8="","",Base_Datos!Z8)</f>
        <v>Poliisocianurato PIR</v>
      </c>
      <c r="G8" t="str">
        <f>IF(Base_Datos!AE8="","",Base_Datos!AE8)</f>
        <v>Mortero autonivelante</v>
      </c>
    </row>
    <row r="9" spans="1:7" x14ac:dyDescent="0.25">
      <c r="A9" t="str">
        <f>IF(Base_Datos!A9="","",Base_Datos!A9)</f>
        <v>Chapa metálica grecada</v>
      </c>
      <c r="B9" t="str">
        <f>IF(Base_Datos!F9="","",Base_Datos!F9)</f>
        <v>Lana de roca</v>
      </c>
      <c r="C9" t="str">
        <f>IF(Base_Datos!K9="","",Base_Datos!K9)</f>
        <v>Tablero contrachapado</v>
      </c>
      <c r="D9" t="str">
        <f>IF(Base_Datos!P9="","",Base_Datos!P9)</f>
        <v>Panel CLT madera laminada</v>
      </c>
      <c r="E9" t="str">
        <f>IF(Base_Datos!U9="","",Base_Datos!U9)</f>
        <v>Rastreles de madera</v>
      </c>
      <c r="F9" t="str">
        <f>IF(Base_Datos!Z9="","",Base_Datos!Z9)</f>
        <v>Lana de roca</v>
      </c>
      <c r="G9" t="str">
        <f>IF(Base_Datos!AE9="","",Base_Datos!AE9)</f>
        <v>Baldosa cerámica</v>
      </c>
    </row>
    <row r="10" spans="1:7" x14ac:dyDescent="0.25">
      <c r="A10" t="str">
        <f>IF(Base_Datos!A10="","",Base_Datos!A10)</f>
        <v>Panel madera tratada</v>
      </c>
      <c r="B10" t="str">
        <f>IF(Base_Datos!F10="","",Base_Datos!F10)</f>
        <v>Fibra de madera</v>
      </c>
      <c r="C10" t="str">
        <f>IF(Base_Datos!K10="","",Base_Datos!K10)</f>
        <v>Placa fibrocemento</v>
      </c>
      <c r="D10" t="str">
        <f>IF(Base_Datos!P10="","",Base_Datos!P10)</f>
        <v>Muro entramado ligero</v>
      </c>
      <c r="E10" t="str">
        <f>IF(Base_Datos!U10="","",Base_Datos!U10)</f>
        <v>Perfil metálico trasdosado</v>
      </c>
      <c r="F10" t="str">
        <f>IF(Base_Datos!Z10="","",Base_Datos!Z10)</f>
        <v>Fibra de madera</v>
      </c>
      <c r="G10" t="str">
        <f>IF(Base_Datos!AE10="","",Base_Datos!AE10)</f>
        <v>Papel pintado</v>
      </c>
    </row>
    <row r="11" spans="1:7" x14ac:dyDescent="0.25">
      <c r="A11" t="str">
        <f>IF(Base_Datos!A11="","",Base_Datos!A11)</f>
        <v>Pintura impermeabilizante</v>
      </c>
      <c r="B11" t="str">
        <f>IF(Base_Datos!F11="","",Base_Datos!F11)</f>
        <v>Corcho proyectado</v>
      </c>
      <c r="C11" t="str">
        <f>IF(Base_Datos!K11="","",Base_Datos!K11)</f>
        <v>Lámina EPDM</v>
      </c>
      <c r="D11" t="str">
        <f>IF(Base_Datos!P11="","",Base_Datos!P11)</f>
        <v>Muro ladrillo macizo 29cm</v>
      </c>
      <c r="E11" t="str">
        <f>IF(Base_Datos!U11="","",Base_Datos!U11)</f>
        <v>Lámina freno vapor</v>
      </c>
      <c r="F11" t="str">
        <f>IF(Base_Datos!Z11="","",Base_Datos!Z11)</f>
        <v>Corcho proyectado</v>
      </c>
      <c r="G11" t="str">
        <f>IF(Base_Datos!AE11="","",Base_Datos!AE11)</f>
        <v>Panel decorativo madera</v>
      </c>
    </row>
    <row r="12" spans="1:7" x14ac:dyDescent="0.25">
      <c r="A12" t="str">
        <f>IF(Base_Datos!A12="","",Base_Datos!A12)</f>
        <v>Mortero hidrófugo</v>
      </c>
      <c r="B12" t="str">
        <f>IF(Base_Datos!F12="","",Base_Datos!F12)</f>
        <v>Aerogel</v>
      </c>
      <c r="C12" t="str">
        <f>IF(Base_Datos!K12="","",Base_Datos!K12)</f>
        <v>Malla de refuerzo</v>
      </c>
      <c r="D12" t="str">
        <f>IF(Base_Datos!P12="","",Base_Datos!P12)</f>
        <v>Bloque Hormigón Celular (HCCA / Ytong)</v>
      </c>
      <c r="E12" t="str">
        <f>IF(Base_Datos!U12="","",Base_Datos!U12)</f>
        <v>Placa yeso laminado doble</v>
      </c>
      <c r="F12" t="str">
        <f>IF(Base_Datos!Z12="","",Base_Datos!Z12)</f>
        <v>Aerogel</v>
      </c>
      <c r="G12" t="str">
        <f>IF(Base_Datos!AE12="","",Base_Datos!AE12)</f>
        <v>Microcemento</v>
      </c>
    </row>
    <row r="13" spans="1:7" x14ac:dyDescent="0.25">
      <c r="A13" t="str">
        <f>IF(Base_Datos!A13="","",Base_Datos!A13)</f>
        <v>Ladrillo Cara Vista (Klinker / Gres)</v>
      </c>
      <c r="B13" t="str">
        <f>IF(Base_Datos!F13="","",Base_Datos!F13)</f>
        <v>Celulosa Insuflada</v>
      </c>
      <c r="C13" t="str">
        <f>IF(Base_Datos!K13="","",Base_Datos!K13)</f>
        <v xml:space="preserve">Revoco / Enfoscado </v>
      </c>
      <c r="D13" t="str">
        <f>IF(Base_Datos!P13="","",Base_Datos!P13)</f>
        <v>Bloque Hormigón Común (40x20x20)</v>
      </c>
      <c r="E13" t="str">
        <f>IF(Base_Datos!U13="","",Base_Datos!U13)</f>
        <v>Mortero Autonivelante (Suelos)</v>
      </c>
      <c r="F13" t="str">
        <f>IF(Base_Datos!Z13="","",Base_Datos!Z13)</f>
        <v>Celulosa Insuflada</v>
      </c>
      <c r="G13" t="str">
        <f>IF(Base_Datos!AE13="","",Base_Datos!AE13)</f>
        <v>Hormigón Autocompactante (HAC)</v>
      </c>
    </row>
    <row r="14" spans="1:7" x14ac:dyDescent="0.25">
      <c r="A14" t="str">
        <f>IF(Base_Datos!A14="","",Base_Datos!A14)</f>
        <v>Ladrillo Cerámico Común (Obra vista)</v>
      </c>
      <c r="B14" t="str">
        <f>IF(Base_Datos!F14="","",Base_Datos!F14)</f>
        <v>Corcho Natural Aglomerado</v>
      </c>
      <c r="C14" t="str">
        <f>IF(Base_Datos!K14="","",Base_Datos!K14)</f>
        <v/>
      </c>
      <c r="D14" t="str">
        <f>IF(Base_Datos!P14="","",Base_Datos!P14)</f>
        <v>Bloque Hormigón Gris (40x20x20)</v>
      </c>
      <c r="E14" t="str">
        <f>IF(Base_Datos!U14="","",Base_Datos!U14)</f>
        <v xml:space="preserve">Revoco / Enfoscado </v>
      </c>
      <c r="F14" t="str">
        <f>IF(Base_Datos!Z14="","",Base_Datos!Z14)</f>
        <v>Corcho Natural Aglomerado</v>
      </c>
      <c r="G14" t="str">
        <f>IF(Base_Datos!AE14="","",Base_Datos!AE14)</f>
        <v>Pavimento Hormigón Pulido (Exterior)</v>
      </c>
    </row>
    <row r="15" spans="1:7" x14ac:dyDescent="0.25">
      <c r="A15" t="str">
        <f>IF(Base_Datos!A15="","",Base_Datos!A15)</f>
        <v>Ladrillo Refractario</v>
      </c>
      <c r="B15" t="str">
        <f>IF(Base_Datos!F15="","",Base_Datos!F15)</f>
        <v>Fibra de Madera (Panel Rígido)</v>
      </c>
      <c r="C15" t="str">
        <f>IF(Base_Datos!K15="","",Base_Datos!K15)</f>
        <v/>
      </c>
      <c r="D15" t="str">
        <f>IF(Base_Datos!P15="","",Base_Datos!P15)</f>
        <v>Bloque Hormigón Ligero (Arlita)</v>
      </c>
      <c r="E15" t="str">
        <f>IF(Base_Datos!U15="","",Base_Datos!U15)</f>
        <v>Yeso para Construcción (Enlucido)</v>
      </c>
      <c r="F15" t="str">
        <f>IF(Base_Datos!Z15="","",Base_Datos!Z15)</f>
        <v>Fibra de Madera (Panel Rígido)</v>
      </c>
      <c r="G15" t="str">
        <f>IF(Base_Datos!AE15="","",Base_Datos!AE15)</f>
        <v>Pavimento Asfáltico (Viales)</v>
      </c>
    </row>
    <row r="16" spans="1:7" x14ac:dyDescent="0.25">
      <c r="A16" t="str">
        <f>IF(Base_Datos!A16="","",Base_Datos!A16)</f>
        <v>Pizarra Natural (Cubiertas)</v>
      </c>
      <c r="B16" t="str">
        <f>IF(Base_Datos!F16="","",Base_Datos!F16)</f>
        <v>Lana de Oveja</v>
      </c>
      <c r="C16" t="str">
        <f>IF(Base_Datos!K16="","",Base_Datos!K16)</f>
        <v/>
      </c>
      <c r="D16" t="str">
        <f>IF(Base_Datos!P16="","",Base_Datos!P16)</f>
        <v>Bloque Hormigón Split (Cara vista)</v>
      </c>
      <c r="E16" t="str">
        <f>IF(Base_Datos!U16="","",Base_Datos!U16)</f>
        <v/>
      </c>
      <c r="F16" t="str">
        <f>IF(Base_Datos!Z16="","",Base_Datos!Z16)</f>
        <v>Lana de Oveja</v>
      </c>
      <c r="G16" t="str">
        <f>IF(Base_Datos!AE16="","",Base_Datos!AE16)</f>
        <v>Bambú Laminado</v>
      </c>
    </row>
    <row r="17" spans="1:7" x14ac:dyDescent="0.25">
      <c r="A17" t="str">
        <f>IF(Base_Datos!A17="","",Base_Datos!A17)</f>
        <v>Panel CLT (Cross Laminated Timber)</v>
      </c>
      <c r="B17" t="str">
        <f>IF(Base_Datos!F17="","",Base_Datos!F17)</f>
        <v>Lana de Roca (Panel Rígido)</v>
      </c>
      <c r="C17" t="str">
        <f>IF(Base_Datos!K17="","",Base_Datos!K17)</f>
        <v/>
      </c>
      <c r="D17" t="str">
        <f>IF(Base_Datos!P17="","",Base_Datos!P17)</f>
        <v/>
      </c>
      <c r="E17" t="str">
        <f>IF(Base_Datos!U17="","",Base_Datos!U17)</f>
        <v/>
      </c>
      <c r="F17" t="str">
        <f>IF(Base_Datos!Z17="","",Base_Datos!Z17)</f>
        <v>Lana de Roca (Panel Rígido)</v>
      </c>
      <c r="G17" t="str">
        <f>IF(Base_Datos!AE17="","",Base_Datos!AE17)</f>
        <v>Contrachapado (Plywood)</v>
      </c>
    </row>
    <row r="18" spans="1:7" x14ac:dyDescent="0.25">
      <c r="A18" t="str">
        <f>IF(Base_Datos!A18="","",Base_Datos!A18)</f>
        <v>Panel LVL (Laminated Veneer Lumber)</v>
      </c>
      <c r="B18" t="str">
        <f>IF(Base_Datos!F18="","",Base_Datos!F18)</f>
        <v>Perlita Expandida</v>
      </c>
      <c r="C18" t="str">
        <f>IF(Base_Datos!K18="","",Base_Datos!K18)</f>
        <v/>
      </c>
      <c r="D18" t="str">
        <f>IF(Base_Datos!P18="","",Base_Datos!P18)</f>
        <v/>
      </c>
      <c r="E18" t="str">
        <f>IF(Base_Datos!U18="","",Base_Datos!U18)</f>
        <v/>
      </c>
      <c r="F18" t="str">
        <f>IF(Base_Datos!Z18="","",Base_Datos!Z18)</f>
        <v>Perlita Expandida</v>
      </c>
      <c r="G18" t="str">
        <f>IF(Base_Datos!AE18="","",Base_Datos!AE18)</f>
        <v>Madera Aserrada (Estructural)</v>
      </c>
    </row>
    <row r="19" spans="1:7" x14ac:dyDescent="0.25">
      <c r="A19" t="str">
        <f>IF(Base_Datos!A19="","",Base_Datos!A19)</f>
        <v>Pavimento Madera Maciza (Tarima)</v>
      </c>
      <c r="B19" t="str">
        <f>IF(Base_Datos!F19="","",Base_Datos!F19)</f>
        <v>Bovedilla EPS (Poliestireno)</v>
      </c>
      <c r="C19" t="str">
        <f>IF(Base_Datos!K19="","",Base_Datos!K19)</f>
        <v/>
      </c>
      <c r="D19" t="str">
        <f>IF(Base_Datos!P19="","",Base_Datos!P19)</f>
        <v/>
      </c>
      <c r="E19" t="str">
        <f>IF(Base_Datos!U19="","",Base_Datos!U19)</f>
        <v/>
      </c>
      <c r="F19" t="str">
        <f>IF(Base_Datos!Z19="","",Base_Datos!Z19)</f>
        <v>Bovedilla EPS (Poliestireno)</v>
      </c>
      <c r="G19" t="str">
        <f>IF(Base_Datos!AE19="","",Base_Datos!AE19)</f>
        <v>Madera Laminada Encolada (Glulam)</v>
      </c>
    </row>
    <row r="20" spans="1:7" x14ac:dyDescent="0.25">
      <c r="A20" t="str">
        <f>IF(Base_Datos!A20="","",Base_Datos!A20)</f>
        <v>Revestimiento Fachada - Siding (Madera/Composite)</v>
      </c>
      <c r="B20" t="str">
        <f>IF(Base_Datos!F20="","",Base_Datos!F20)</f>
        <v/>
      </c>
      <c r="C20" t="str">
        <f>IF(Base_Datos!K20="","",Base_Datos!K20)</f>
        <v/>
      </c>
      <c r="D20" t="str">
        <f>IF(Base_Datos!P20="","",Base_Datos!P20)</f>
        <v/>
      </c>
      <c r="E20" t="str">
        <f>IF(Base_Datos!U20="","",Base_Datos!U20)</f>
        <v/>
      </c>
      <c r="F20" t="str">
        <f>IF(Base_Datos!Z20="","",Base_Datos!Z20)</f>
        <v/>
      </c>
      <c r="G20" t="str">
        <f>IF(Base_Datos!AE20="","",Base_Datos!AE20)</f>
        <v>Madera Termotratada (Thermowood)</v>
      </c>
    </row>
    <row r="21" spans="1:7" x14ac:dyDescent="0.25">
      <c r="A21" t="str">
        <f>IF(Base_Datos!A21="","",Base_Datos!A21)</f>
        <v>Tablero Aglomerado</v>
      </c>
      <c r="B21" t="str">
        <f>IF(Base_Datos!F21="","",Base_Datos!F21)</f>
        <v/>
      </c>
      <c r="C21" t="str">
        <f>IF(Base_Datos!K21="","",Base_Datos!K21)</f>
        <v/>
      </c>
      <c r="D21" t="str">
        <f>IF(Base_Datos!P21="","",Base_Datos!P21)</f>
        <v/>
      </c>
      <c r="E21" t="str">
        <f>IF(Base_Datos!U21="","",Base_Datos!U21)</f>
        <v/>
      </c>
      <c r="F21" t="str">
        <f>IF(Base_Datos!Z21="","",Base_Datos!Z21)</f>
        <v/>
      </c>
      <c r="G21" t="str">
        <f>IF(Base_Datos!AE21="","",Base_Datos!AE21)</f>
        <v>Madera Tratada con CCA/Creosota (RESTRINGIDO)</v>
      </c>
    </row>
    <row r="22" spans="1:7" x14ac:dyDescent="0.25">
      <c r="A22" t="str">
        <f>IF(Base_Datos!A22="","",Base_Datos!A22)</f>
        <v>Tablero DM / MDF</v>
      </c>
      <c r="B22" t="str">
        <f>IF(Base_Datos!F22="","",Base_Datos!F22)</f>
        <v/>
      </c>
      <c r="C22" t="str">
        <f>IF(Base_Datos!K22="","",Base_Datos!K22)</f>
        <v/>
      </c>
      <c r="D22" t="str">
        <f>IF(Base_Datos!P22="","",Base_Datos!P22)</f>
        <v/>
      </c>
      <c r="E22" t="str">
        <f>IF(Base_Datos!U22="","",Base_Datos!U22)</f>
        <v/>
      </c>
      <c r="F22" t="str">
        <f>IF(Base_Datos!Z22="","",Base_Datos!Z22)</f>
        <v/>
      </c>
      <c r="G22" t="str">
        <f>IF(Base_Datos!AE22="","",Base_Datos!AE22)</f>
        <v>Panel CLT (Cross Laminated Timber)</v>
      </c>
    </row>
    <row r="23" spans="1:7" x14ac:dyDescent="0.25">
      <c r="A23" t="str">
        <f>IF(Base_Datos!A23="","",Base_Datos!A23)</f>
        <v>Tablero OSB</v>
      </c>
      <c r="B23" t="str">
        <f>IF(Base_Datos!F23="","",Base_Datos!F23)</f>
        <v/>
      </c>
      <c r="C23" t="str">
        <f>IF(Base_Datos!K23="","",Base_Datos!K23)</f>
        <v/>
      </c>
      <c r="D23" t="str">
        <f>IF(Base_Datos!P23="","",Base_Datos!P23)</f>
        <v/>
      </c>
      <c r="E23" t="str">
        <f>IF(Base_Datos!U23="","",Base_Datos!U23)</f>
        <v/>
      </c>
      <c r="F23" t="str">
        <f>IF(Base_Datos!Z23="","",Base_Datos!Z23)</f>
        <v/>
      </c>
      <c r="G23" t="str">
        <f>IF(Base_Datos!AE23="","",Base_Datos!AE23)</f>
        <v>Panel LVL (Laminated Veneer Lumber)</v>
      </c>
    </row>
    <row r="24" spans="1:7" x14ac:dyDescent="0.25">
      <c r="A24" t="str">
        <f>IF(Base_Datos!A24="","",Base_Datos!A24)</f>
        <v>Tarima Exterior (Decking)</v>
      </c>
      <c r="B24" t="str">
        <f>IF(Base_Datos!F24="","",Base_Datos!F24)</f>
        <v/>
      </c>
      <c r="C24" t="str">
        <f>IF(Base_Datos!K24="","",Base_Datos!K24)</f>
        <v/>
      </c>
      <c r="D24" t="str">
        <f>IF(Base_Datos!P24="","",Base_Datos!P24)</f>
        <v/>
      </c>
      <c r="E24" t="str">
        <f>IF(Base_Datos!U24="","",Base_Datos!U24)</f>
        <v/>
      </c>
      <c r="F24" t="str">
        <f>IF(Base_Datos!Z24="","",Base_Datos!Z24)</f>
        <v/>
      </c>
      <c r="G24" t="str">
        <f>IF(Base_Datos!AE24="","",Base_Datos!AE24)</f>
        <v>Parquet / Tarima Interior (Roble/Haya)</v>
      </c>
    </row>
    <row r="25" spans="1:7" x14ac:dyDescent="0.25">
      <c r="A25" t="str">
        <f>IF(Base_Datos!A25="","",Base_Datos!A25)</f>
        <v>WPC (Wood Plastic Composite)</v>
      </c>
      <c r="B25" t="str">
        <f>IF(Base_Datos!F25="","",Base_Datos!F25)</f>
        <v/>
      </c>
      <c r="C25" t="str">
        <f>IF(Base_Datos!K25="","",Base_Datos!K25)</f>
        <v/>
      </c>
      <c r="D25" t="str">
        <f>IF(Base_Datos!P25="","",Base_Datos!P25)</f>
        <v/>
      </c>
      <c r="E25" t="str">
        <f>IF(Base_Datos!U25="","",Base_Datos!U25)</f>
        <v/>
      </c>
      <c r="F25" t="str">
        <f>IF(Base_Datos!Z25="","",Base_Datos!Z25)</f>
        <v/>
      </c>
      <c r="G25" t="str">
        <f>IF(Base_Datos!AE25="","",Base_Datos!AE25)</f>
        <v>Pavimento Madera Maciza (Tarima)</v>
      </c>
    </row>
    <row r="26" spans="1:7" x14ac:dyDescent="0.25">
      <c r="A26" t="str">
        <f>IF(Base_Datos!A26="","",Base_Datos!A26)</f>
        <v>Acero Autopatinable (Corten)</v>
      </c>
      <c r="B26" t="str">
        <f>IF(Base_Datos!F26="","",Base_Datos!F26)</f>
        <v/>
      </c>
      <c r="C26" t="str">
        <f>IF(Base_Datos!K26="","",Base_Datos!K26)</f>
        <v/>
      </c>
      <c r="D26" t="str">
        <f>IF(Base_Datos!P26="","",Base_Datos!P26)</f>
        <v/>
      </c>
      <c r="E26" t="str">
        <f>IF(Base_Datos!U26="","",Base_Datos!U26)</f>
        <v/>
      </c>
      <c r="F26" t="str">
        <f>IF(Base_Datos!Z26="","",Base_Datos!Z26)</f>
        <v/>
      </c>
      <c r="G26" t="str">
        <f>IF(Base_Datos!AE26="","",Base_Datos!AE26)</f>
        <v>Revestimiento Fachada - Siding (Madera/Composite)</v>
      </c>
    </row>
    <row r="27" spans="1:7" x14ac:dyDescent="0.25">
      <c r="A27" t="str">
        <f>IF(Base_Datos!A27="","",Base_Datos!A27)</f>
        <v>Panel Composite Aluminio (Fachada)</v>
      </c>
      <c r="B27" t="str">
        <f>IF(Base_Datos!F27="","",Base_Datos!F27)</f>
        <v/>
      </c>
      <c r="C27" t="str">
        <f>IF(Base_Datos!K27="","",Base_Datos!K27)</f>
        <v/>
      </c>
      <c r="D27" t="str">
        <f>IF(Base_Datos!P27="","",Base_Datos!P27)</f>
        <v/>
      </c>
      <c r="E27" t="str">
        <f>IF(Base_Datos!U27="","",Base_Datos!U27)</f>
        <v/>
      </c>
      <c r="F27" t="str">
        <f>IF(Base_Datos!Z27="","",Base_Datos!Z27)</f>
        <v/>
      </c>
      <c r="G27" t="str">
        <f>IF(Base_Datos!AE27="","",Base_Datos!AE27)</f>
        <v>Tablero Aglomerado</v>
      </c>
    </row>
    <row r="28" spans="1:7" x14ac:dyDescent="0.25">
      <c r="A28" t="str">
        <f>IF(Base_Datos!A28="","",Base_Datos!A28)</f>
        <v>Mortero de Cal Hidráulica (Restauración)</v>
      </c>
      <c r="B28" t="str">
        <f>IF(Base_Datos!F28="","",Base_Datos!F28)</f>
        <v/>
      </c>
      <c r="C28" t="str">
        <f>IF(Base_Datos!K28="","",Base_Datos!K28)</f>
        <v/>
      </c>
      <c r="D28" t="str">
        <f>IF(Base_Datos!P28="","",Base_Datos!P28)</f>
        <v/>
      </c>
      <c r="E28" t="str">
        <f>IF(Base_Datos!U28="","",Base_Datos!U28)</f>
        <v/>
      </c>
      <c r="F28" t="str">
        <f>IF(Base_Datos!Z28="","",Base_Datos!Z28)</f>
        <v/>
      </c>
      <c r="G28" t="str">
        <f>IF(Base_Datos!AE28="","",Base_Datos!AE28)</f>
        <v>Tablero DM / MDF</v>
      </c>
    </row>
    <row r="29" spans="1:7" x14ac:dyDescent="0.25">
      <c r="A29" t="str">
        <f>IF(Base_Datos!A29="","",Base_Datos!A29)</f>
        <v>Mortero de Cemento Portland (Albañilería)</v>
      </c>
      <c r="B29" t="str">
        <f>IF(Base_Datos!F29="","",Base_Datos!F29)</f>
        <v/>
      </c>
      <c r="C29" t="str">
        <f>IF(Base_Datos!K29="","",Base_Datos!K29)</f>
        <v/>
      </c>
      <c r="D29" t="str">
        <f>IF(Base_Datos!P29="","",Base_Datos!P29)</f>
        <v/>
      </c>
      <c r="E29" t="str">
        <f>IF(Base_Datos!U29="","",Base_Datos!U29)</f>
        <v/>
      </c>
      <c r="F29" t="str">
        <f>IF(Base_Datos!Z29="","",Base_Datos!Z29)</f>
        <v/>
      </c>
      <c r="G29" t="str">
        <f>IF(Base_Datos!AE29="","",Base_Datos!AE29)</f>
        <v>Tablero OSB</v>
      </c>
    </row>
    <row r="30" spans="1:7" x14ac:dyDescent="0.25">
      <c r="A30" t="str">
        <f>IF(Base_Datos!A30="","",Base_Datos!A30)</f>
        <v>Granito (Pavimento/Zócalo)</v>
      </c>
      <c r="B30" t="str">
        <f>IF(Base_Datos!F30="","",Base_Datos!F30)</f>
        <v/>
      </c>
      <c r="C30" t="str">
        <f>IF(Base_Datos!K30="","",Base_Datos!K30)</f>
        <v/>
      </c>
      <c r="D30" t="str">
        <f>IF(Base_Datos!P30="","",Base_Datos!P30)</f>
        <v/>
      </c>
      <c r="E30" t="str">
        <f>IF(Base_Datos!U30="","",Base_Datos!U30)</f>
        <v/>
      </c>
      <c r="F30" t="str">
        <f>IF(Base_Datos!Z30="","",Base_Datos!Z30)</f>
        <v/>
      </c>
      <c r="G30" t="str">
        <f>IF(Base_Datos!AE30="","",Base_Datos!AE30)</f>
        <v>Tarima Exterior (Decking)</v>
      </c>
    </row>
    <row r="31" spans="1:7" x14ac:dyDescent="0.25">
      <c r="A31" t="str">
        <f>IF(Base_Datos!A31="","",Base_Datos!A31)</f>
        <v>Mármol (Pavimento/Fachada)</v>
      </c>
      <c r="B31" t="str">
        <f>IF(Base_Datos!F31="","",Base_Datos!F31)</f>
        <v/>
      </c>
      <c r="C31" t="str">
        <f>IF(Base_Datos!K31="","",Base_Datos!K31)</f>
        <v/>
      </c>
      <c r="D31" t="str">
        <f>IF(Base_Datos!P31="","",Base_Datos!P31)</f>
        <v/>
      </c>
      <c r="E31" t="str">
        <f>IF(Base_Datos!U31="","",Base_Datos!U31)</f>
        <v/>
      </c>
      <c r="F31" t="str">
        <f>IF(Base_Datos!Z31="","",Base_Datos!Z31)</f>
        <v/>
      </c>
      <c r="G31" t="str">
        <f>IF(Base_Datos!AE31="","",Base_Datos!AE31)</f>
        <v>WPC (Wood Plastic Composite)</v>
      </c>
    </row>
    <row r="32" spans="1:7" x14ac:dyDescent="0.25">
      <c r="A32" t="str">
        <f>IF(Base_Datos!A32="","",Base_Datos!A32)</f>
        <v>Piedra Caliza (Aplacado fachada)</v>
      </c>
      <c r="B32" t="str">
        <f>IF(Base_Datos!F32="","",Base_Datos!F32)</f>
        <v/>
      </c>
      <c r="C32" t="str">
        <f>IF(Base_Datos!K32="","",Base_Datos!K32)</f>
        <v/>
      </c>
      <c r="D32" t="str">
        <f>IF(Base_Datos!P32="","",Base_Datos!P32)</f>
        <v/>
      </c>
      <c r="E32" t="str">
        <f>IF(Base_Datos!U32="","",Base_Datos!U32)</f>
        <v/>
      </c>
      <c r="F32" t="str">
        <f>IF(Base_Datos!Z32="","",Base_Datos!Z32)</f>
        <v/>
      </c>
      <c r="G32" t="str">
        <f>IF(Base_Datos!AE32="","",Base_Datos!AE32)</f>
        <v>Mortero de Cal (Restauración/Tradicional)</v>
      </c>
    </row>
    <row r="33" spans="1:7" x14ac:dyDescent="0.25">
      <c r="A33" t="str">
        <f>IF(Base_Datos!A33="","",Base_Datos!A33)</f>
        <v>Piedra Natural (Aplacado general)</v>
      </c>
      <c r="B33" t="str">
        <f>IF(Base_Datos!F33="","",Base_Datos!F33)</f>
        <v/>
      </c>
      <c r="C33" t="str">
        <f>IF(Base_Datos!K33="","",Base_Datos!K33)</f>
        <v/>
      </c>
      <c r="D33" t="str">
        <f>IF(Base_Datos!P33="","",Base_Datos!P33)</f>
        <v/>
      </c>
      <c r="E33" t="str">
        <f>IF(Base_Datos!U33="","",Base_Datos!U33)</f>
        <v/>
      </c>
      <c r="F33" t="str">
        <f>IF(Base_Datos!Z33="","",Base_Datos!Z33)</f>
        <v/>
      </c>
      <c r="G33" t="str">
        <f>IF(Base_Datos!AE33="","",Base_Datos!AE33)</f>
        <v>Granito (Pavimento/Zócalo)</v>
      </c>
    </row>
    <row r="34" spans="1:7" x14ac:dyDescent="0.25">
      <c r="A34" t="str">
        <f>IF(Base_Datos!A34="","",Base_Datos!A34)</f>
        <v>Alicatado Cerámico (Revestimiento)</v>
      </c>
      <c r="B34" t="str">
        <f>IF(Base_Datos!F34="","",Base_Datos!F34)</f>
        <v/>
      </c>
      <c r="C34" t="str">
        <f>IF(Base_Datos!K34="","",Base_Datos!K34)</f>
        <v/>
      </c>
      <c r="D34" t="str">
        <f>IF(Base_Datos!P34="","",Base_Datos!P34)</f>
        <v/>
      </c>
      <c r="E34" t="str">
        <f>IF(Base_Datos!U34="","",Base_Datos!U34)</f>
        <v/>
      </c>
      <c r="F34" t="str">
        <f>IF(Base_Datos!Z34="","",Base_Datos!Z34)</f>
        <v/>
      </c>
      <c r="G34" t="str">
        <f>IF(Base_Datos!AE34="","",Base_Datos!AE34)</f>
        <v>Mármol (Pavimento/Fachada)</v>
      </c>
    </row>
    <row r="35" spans="1:7" x14ac:dyDescent="0.25">
      <c r="A35" t="str">
        <f>IF(Base_Datos!A35="","",Base_Datos!A35)</f>
        <v>Gres Porcelánico (Pavimento)</v>
      </c>
      <c r="B35" t="str">
        <f>IF(Base_Datos!F35="","",Base_Datos!F35)</f>
        <v/>
      </c>
      <c r="C35" t="str">
        <f>IF(Base_Datos!K35="","",Base_Datos!K35)</f>
        <v/>
      </c>
      <c r="D35" t="str">
        <f>IF(Base_Datos!P35="","",Base_Datos!P35)</f>
        <v/>
      </c>
      <c r="E35" t="str">
        <f>IF(Base_Datos!U35="","",Base_Datos!U35)</f>
        <v/>
      </c>
      <c r="F35" t="str">
        <f>IF(Base_Datos!Z35="","",Base_Datos!Z35)</f>
        <v/>
      </c>
      <c r="G35" t="str">
        <f>IF(Base_Datos!AE35="","",Base_Datos!AE35)</f>
        <v>Piedra Caliza (Aplacado fachada)</v>
      </c>
    </row>
    <row r="36" spans="1:7" x14ac:dyDescent="0.25">
      <c r="A36" t="str">
        <f>IF(Base_Datos!A36="","",Base_Datos!A36)</f>
        <v>Panel GRC (Glass Reinforced Concrete)</v>
      </c>
      <c r="B36" t="str">
        <f>IF(Base_Datos!F36="","",Base_Datos!F36)</f>
        <v/>
      </c>
      <c r="C36" t="str">
        <f>IF(Base_Datos!K36="","",Base_Datos!K36)</f>
        <v/>
      </c>
      <c r="D36" t="str">
        <f>IF(Base_Datos!P36="","",Base_Datos!P36)</f>
        <v/>
      </c>
      <c r="E36" t="str">
        <f>IF(Base_Datos!U36="","",Base_Datos!U36)</f>
        <v/>
      </c>
      <c r="F36" t="str">
        <f>IF(Base_Datos!Z36="","",Base_Datos!Z36)</f>
        <v/>
      </c>
      <c r="G36" t="str">
        <f>IF(Base_Datos!AE36="","",Base_Datos!AE36)</f>
        <v>Travertino</v>
      </c>
    </row>
    <row r="37" spans="1:7" x14ac:dyDescent="0.25">
      <c r="A37" t="str">
        <f>IF(Base_Datos!A37="","",Base_Datos!A37)</f>
        <v>Pizarra Natural (Cubiertas)</v>
      </c>
      <c r="B37" t="str">
        <f>IF(Base_Datos!F37="","",Base_Datos!F37)</f>
        <v/>
      </c>
      <c r="C37" t="str">
        <f>IF(Base_Datos!K37="","",Base_Datos!K37)</f>
        <v/>
      </c>
      <c r="D37" t="str">
        <f>IF(Base_Datos!P37="","",Base_Datos!P37)</f>
        <v/>
      </c>
      <c r="E37" t="str">
        <f>IF(Base_Datos!U37="","",Base_Datos!U37)</f>
        <v/>
      </c>
      <c r="F37" t="str">
        <f>IF(Base_Datos!Z37="","",Base_Datos!Z37)</f>
        <v/>
      </c>
      <c r="G37" t="str">
        <f>IF(Base_Datos!AE37="","",Base_Datos!AE37)</f>
        <v/>
      </c>
    </row>
    <row r="38" spans="1:7" x14ac:dyDescent="0.25">
      <c r="A38" t="str">
        <f>IF(Base_Datos!A38="","",Base_Datos!A38)</f>
        <v>Placa Fibrocemento Ondulada (Sin Amianto)</v>
      </c>
      <c r="B38" t="str">
        <f>IF(Base_Datos!F38="","",Base_Datos!F38)</f>
        <v/>
      </c>
      <c r="C38" t="str">
        <f>IF(Base_Datos!K38="","",Base_Datos!K38)</f>
        <v/>
      </c>
      <c r="D38" t="str">
        <f>IF(Base_Datos!P38="","",Base_Datos!P38)</f>
        <v/>
      </c>
      <c r="E38" t="str">
        <f>IF(Base_Datos!U38="","",Base_Datos!U38)</f>
        <v/>
      </c>
      <c r="F38" t="str">
        <f>IF(Base_Datos!Z38="","",Base_Datos!Z38)</f>
        <v/>
      </c>
      <c r="G38" t="str">
        <f>IF(Base_Datos!AE38="","",Base_Datos!AE38)</f>
        <v/>
      </c>
    </row>
    <row r="39" spans="1:7" x14ac:dyDescent="0.25">
      <c r="A39" t="str">
        <f>IF(Base_Datos!A39="","",Base_Datos!A39)</f>
        <v>Teja Cerámica Curva (Árabe)</v>
      </c>
      <c r="B39" t="str">
        <f>IF(Base_Datos!F39="","",Base_Datos!F39)</f>
        <v/>
      </c>
      <c r="C39" t="str">
        <f>IF(Base_Datos!K39="","",Base_Datos!K39)</f>
        <v/>
      </c>
      <c r="D39" t="str">
        <f>IF(Base_Datos!P39="","",Base_Datos!P39)</f>
        <v/>
      </c>
      <c r="E39" t="str">
        <f>IF(Base_Datos!U39="","",Base_Datos!U39)</f>
        <v/>
      </c>
      <c r="F39" t="str">
        <f>IF(Base_Datos!Z39="","",Base_Datos!Z39)</f>
        <v/>
      </c>
      <c r="G39" t="str">
        <f>IF(Base_Datos!AE39="","",Base_Datos!AE39)</f>
        <v/>
      </c>
    </row>
    <row r="40" spans="1:7" x14ac:dyDescent="0.25">
      <c r="A40" t="str">
        <f>IF(Base_Datos!A40="","",Base_Datos!A40)</f>
        <v>Teja Cerámica Plana/Mixta</v>
      </c>
      <c r="B40" t="str">
        <f>IF(Base_Datos!F40="","",Base_Datos!F40)</f>
        <v/>
      </c>
      <c r="C40" t="str">
        <f>IF(Base_Datos!K40="","",Base_Datos!K40)</f>
        <v/>
      </c>
      <c r="D40" t="str">
        <f>IF(Base_Datos!P40="","",Base_Datos!P40)</f>
        <v/>
      </c>
      <c r="E40" t="str">
        <f>IF(Base_Datos!U40="","",Base_Datos!U40)</f>
        <v/>
      </c>
      <c r="F40" t="str">
        <f>IF(Base_Datos!Z40="","",Base_Datos!Z40)</f>
        <v/>
      </c>
      <c r="G40" t="str">
        <f>IF(Base_Datos!AE40="","",Base_Datos!AE40)</f>
        <v/>
      </c>
    </row>
    <row r="41" spans="1:7" x14ac:dyDescent="0.25">
      <c r="A41" t="str">
        <f>IF(Base_Datos!A41="","",Base_Datos!A41)</f>
        <v>Teja de Hormigón</v>
      </c>
      <c r="B41" t="str">
        <f>IF(Base_Datos!F41="","",Base_Datos!F41)</f>
        <v/>
      </c>
      <c r="C41" t="str">
        <f>IF(Base_Datos!K41="","",Base_Datos!K41)</f>
        <v/>
      </c>
      <c r="D41" t="str">
        <f>IF(Base_Datos!P41="","",Base_Datos!P41)</f>
        <v/>
      </c>
      <c r="E41" t="str">
        <f>IF(Base_Datos!U41="","",Base_Datos!U41)</f>
        <v/>
      </c>
      <c r="F41" t="str">
        <f>IF(Base_Datos!Z41="","",Base_Datos!Z41)</f>
        <v/>
      </c>
      <c r="G41" t="str">
        <f>IF(Base_Datos!AE41="","",Base_Datos!AE41)</f>
        <v/>
      </c>
    </row>
    <row r="42" spans="1:7" x14ac:dyDescent="0.25">
      <c r="A42" t="str">
        <f>IF(Base_Datos!A42="","",Base_Datos!A42)</f>
        <v>Zinc (Chapa cubiertas)</v>
      </c>
      <c r="B42" t="str">
        <f>IF(Base_Datos!F42="","",Base_Datos!F42)</f>
        <v/>
      </c>
      <c r="C42" t="str">
        <f>IF(Base_Datos!K42="","",Base_Datos!K42)</f>
        <v/>
      </c>
      <c r="D42" t="str">
        <f>IF(Base_Datos!P42="","",Base_Datos!P42)</f>
        <v/>
      </c>
      <c r="E42" t="str">
        <f>IF(Base_Datos!U42="","",Base_Datos!U42)</f>
        <v/>
      </c>
      <c r="F42" t="str">
        <f>IF(Base_Datos!Z42="","",Base_Datos!Z42)</f>
        <v/>
      </c>
      <c r="G42" t="str">
        <f>IF(Base_Datos!AE42="","",Base_Datos!AE42)</f>
        <v/>
      </c>
    </row>
    <row r="43" spans="1:7" x14ac:dyDescent="0.25">
      <c r="A43" t="str">
        <f>IF(Base_Datos!A43="","",Base_Datos!A43)</f>
        <v/>
      </c>
      <c r="B43" t="str">
        <f>IF(Base_Datos!F43="","",Base_Datos!F43)</f>
        <v/>
      </c>
      <c r="C43" t="str">
        <f>IF(Base_Datos!K43="","",Base_Datos!K43)</f>
        <v/>
      </c>
      <c r="D43" t="str">
        <f>IF(Base_Datos!P43="","",Base_Datos!P43)</f>
        <v/>
      </c>
      <c r="E43" t="str">
        <f>IF(Base_Datos!U43="","",Base_Datos!U43)</f>
        <v/>
      </c>
      <c r="F43" t="str">
        <f>IF(Base_Datos!Z43="","",Base_Datos!Z43)</f>
        <v/>
      </c>
      <c r="G43" t="str">
        <f>IF(Base_Datos!AE43="","",Base_Datos!AE43)</f>
        <v/>
      </c>
    </row>
    <row r="44" spans="1:7" x14ac:dyDescent="0.25">
      <c r="A44" t="str">
        <f>IF(Base_Datos!A44="","",Base_Datos!A44)</f>
        <v/>
      </c>
      <c r="B44" t="str">
        <f>IF(Base_Datos!F44="","",Base_Datos!F44)</f>
        <v/>
      </c>
      <c r="C44" t="str">
        <f>IF(Base_Datos!K44="","",Base_Datos!K44)</f>
        <v/>
      </c>
      <c r="D44" t="str">
        <f>IF(Base_Datos!P44="","",Base_Datos!P44)</f>
        <v/>
      </c>
      <c r="E44" t="str">
        <f>IF(Base_Datos!U44="","",Base_Datos!U44)</f>
        <v/>
      </c>
      <c r="F44" t="str">
        <f>IF(Base_Datos!Z44="","",Base_Datos!Z44)</f>
        <v/>
      </c>
      <c r="G44" t="str">
        <f>IF(Base_Datos!AE44="","",Base_Datos!AE44)</f>
        <v/>
      </c>
    </row>
    <row r="45" spans="1:7" x14ac:dyDescent="0.25">
      <c r="A45" t="str">
        <f>IF(Base_Datos!A45="","",Base_Datos!A45)</f>
        <v/>
      </c>
      <c r="B45" t="str">
        <f>IF(Base_Datos!F45="","",Base_Datos!F45)</f>
        <v/>
      </c>
      <c r="C45" t="str">
        <f>IF(Base_Datos!K45="","",Base_Datos!K45)</f>
        <v/>
      </c>
      <c r="D45" t="str">
        <f>IF(Base_Datos!P45="","",Base_Datos!P45)</f>
        <v/>
      </c>
      <c r="E45" t="str">
        <f>IF(Base_Datos!U45="","",Base_Datos!U45)</f>
        <v/>
      </c>
      <c r="F45" t="str">
        <f>IF(Base_Datos!Z45="","",Base_Datos!Z45)</f>
        <v/>
      </c>
      <c r="G45" t="str">
        <f>IF(Base_Datos!AE45="","",Base_Datos!AE45)</f>
        <v/>
      </c>
    </row>
    <row r="46" spans="1:7" x14ac:dyDescent="0.25">
      <c r="A46" t="str">
        <f>IF(Base_Datos!A46="","",Base_Datos!A46)</f>
        <v/>
      </c>
      <c r="B46" t="str">
        <f>IF(Base_Datos!F46="","",Base_Datos!F46)</f>
        <v/>
      </c>
      <c r="C46" t="str">
        <f>IF(Base_Datos!K46="","",Base_Datos!K46)</f>
        <v/>
      </c>
      <c r="D46" t="str">
        <f>IF(Base_Datos!P46="","",Base_Datos!P46)</f>
        <v/>
      </c>
      <c r="E46" t="str">
        <f>IF(Base_Datos!U46="","",Base_Datos!U46)</f>
        <v/>
      </c>
      <c r="F46" t="str">
        <f>IF(Base_Datos!Z46="","",Base_Datos!Z46)</f>
        <v/>
      </c>
      <c r="G46" t="str">
        <f>IF(Base_Datos!AE46="","",Base_Datos!AE46)</f>
        <v/>
      </c>
    </row>
    <row r="47" spans="1:7" x14ac:dyDescent="0.25">
      <c r="A47" t="str">
        <f>IF(Base_Datos!A47="","",Base_Datos!A47)</f>
        <v/>
      </c>
      <c r="B47" t="str">
        <f>IF(Base_Datos!F47="","",Base_Datos!F47)</f>
        <v/>
      </c>
      <c r="C47" t="str">
        <f>IF(Base_Datos!K47="","",Base_Datos!K47)</f>
        <v/>
      </c>
      <c r="D47" t="str">
        <f>IF(Base_Datos!P47="","",Base_Datos!P47)</f>
        <v/>
      </c>
      <c r="E47" t="str">
        <f>IF(Base_Datos!U47="","",Base_Datos!U47)</f>
        <v/>
      </c>
      <c r="F47" t="str">
        <f>IF(Base_Datos!Z47="","",Base_Datos!Z47)</f>
        <v/>
      </c>
      <c r="G47" t="str">
        <f>IF(Base_Datos!AE47="","",Base_Datos!AE47)</f>
        <v/>
      </c>
    </row>
    <row r="48" spans="1:7" x14ac:dyDescent="0.25">
      <c r="A48" t="str">
        <f>IF(Base_Datos!A48="","",Base_Datos!A48)</f>
        <v/>
      </c>
      <c r="B48" t="str">
        <f>IF(Base_Datos!F48="","",Base_Datos!F48)</f>
        <v/>
      </c>
      <c r="C48" t="str">
        <f>IF(Base_Datos!K48="","",Base_Datos!K48)</f>
        <v/>
      </c>
      <c r="D48" t="str">
        <f>IF(Base_Datos!P48="","",Base_Datos!P48)</f>
        <v/>
      </c>
      <c r="E48" t="str">
        <f>IF(Base_Datos!U48="","",Base_Datos!U48)</f>
        <v/>
      </c>
      <c r="F48" t="str">
        <f>IF(Base_Datos!Z48="","",Base_Datos!Z48)</f>
        <v/>
      </c>
      <c r="G48" t="str">
        <f>IF(Base_Datos!AE48="","",Base_Datos!AE48)</f>
        <v/>
      </c>
    </row>
    <row r="49" spans="1:7" x14ac:dyDescent="0.25">
      <c r="A49" t="str">
        <f>IF(Base_Datos!A49="","",Base_Datos!A49)</f>
        <v/>
      </c>
      <c r="B49" t="str">
        <f>IF(Base_Datos!F49="","",Base_Datos!F49)</f>
        <v/>
      </c>
      <c r="C49" t="str">
        <f>IF(Base_Datos!K49="","",Base_Datos!K49)</f>
        <v/>
      </c>
      <c r="D49" t="str">
        <f>IF(Base_Datos!P49="","",Base_Datos!P49)</f>
        <v/>
      </c>
      <c r="E49" t="str">
        <f>IF(Base_Datos!U49="","",Base_Datos!U49)</f>
        <v/>
      </c>
      <c r="F49" t="str">
        <f>IF(Base_Datos!Z49="","",Base_Datos!Z49)</f>
        <v/>
      </c>
      <c r="G49" t="str">
        <f>IF(Base_Datos!AE49="","",Base_Datos!AE49)</f>
        <v/>
      </c>
    </row>
    <row r="50" spans="1:7" x14ac:dyDescent="0.25">
      <c r="A50" t="str">
        <f>IF(Base_Datos!A50="","",Base_Datos!A50)</f>
        <v/>
      </c>
      <c r="B50" t="str">
        <f>IF(Base_Datos!F50="","",Base_Datos!F50)</f>
        <v/>
      </c>
      <c r="C50" t="str">
        <f>IF(Base_Datos!K50="","",Base_Datos!K50)</f>
        <v/>
      </c>
      <c r="D50" t="str">
        <f>IF(Base_Datos!P50="","",Base_Datos!P50)</f>
        <v/>
      </c>
      <c r="E50" t="str">
        <f>IF(Base_Datos!U50="","",Base_Datos!U50)</f>
        <v/>
      </c>
      <c r="F50" t="str">
        <f>IF(Base_Datos!Z50="","",Base_Datos!Z50)</f>
        <v/>
      </c>
      <c r="G50" t="str">
        <f>IF(Base_Datos!AE50="","",Base_Datos!AE50)</f>
        <v/>
      </c>
    </row>
    <row r="51" spans="1:7" x14ac:dyDescent="0.25">
      <c r="A51" t="str">
        <f>IF(Base_Datos!A51="","",Base_Datos!A51)</f>
        <v/>
      </c>
      <c r="B51" t="str">
        <f>IF(Base_Datos!F51="","",Base_Datos!F51)</f>
        <v/>
      </c>
      <c r="C51" t="str">
        <f>IF(Base_Datos!K51="","",Base_Datos!K51)</f>
        <v/>
      </c>
      <c r="D51" t="str">
        <f>IF(Base_Datos!P51="","",Base_Datos!P51)</f>
        <v/>
      </c>
      <c r="E51" t="str">
        <f>IF(Base_Datos!U51="","",Base_Datos!U51)</f>
        <v/>
      </c>
      <c r="F51" t="str">
        <f>IF(Base_Datos!Z51="","",Base_Datos!Z51)</f>
        <v/>
      </c>
      <c r="G51" t="str">
        <f>IF(Base_Datos!AE51="","",Base_Datos!AE51)</f>
        <v/>
      </c>
    </row>
    <row r="52" spans="1:7" x14ac:dyDescent="0.25">
      <c r="A52" t="str">
        <f>IF(Base_Datos!A52="","",Base_Datos!A52)</f>
        <v/>
      </c>
      <c r="B52" t="str">
        <f>IF(Base_Datos!F52="","",Base_Datos!F52)</f>
        <v/>
      </c>
      <c r="C52" t="str">
        <f>IF(Base_Datos!K52="","",Base_Datos!K52)</f>
        <v/>
      </c>
      <c r="D52" t="str">
        <f>IF(Base_Datos!P52="","",Base_Datos!P52)</f>
        <v/>
      </c>
      <c r="E52" t="str">
        <f>IF(Base_Datos!U52="","",Base_Datos!U52)</f>
        <v/>
      </c>
      <c r="F52" t="str">
        <f>IF(Base_Datos!Z52="","",Base_Datos!Z52)</f>
        <v/>
      </c>
      <c r="G52" t="str">
        <f>IF(Base_Datos!AE52="","",Base_Datos!AE52)</f>
        <v/>
      </c>
    </row>
  </sheetData>
  <mergeCells count="1">
    <mergeCell ref="A1:G1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80"/>
  <sheetViews>
    <sheetView zoomScale="85" zoomScaleNormal="85" workbookViewId="0">
      <selection activeCell="D83" sqref="D83"/>
    </sheetView>
  </sheetViews>
  <sheetFormatPr baseColWidth="10" defaultColWidth="9.140625" defaultRowHeight="15" x14ac:dyDescent="0.25"/>
  <cols>
    <col min="1" max="1" width="27.7109375" customWidth="1"/>
    <col min="2" max="5" width="14" customWidth="1"/>
    <col min="6" max="6" width="35" customWidth="1"/>
    <col min="7" max="10" width="12" customWidth="1"/>
    <col min="11" max="11" width="35" customWidth="1"/>
    <col min="12" max="15" width="12" customWidth="1"/>
    <col min="16" max="16" width="35" customWidth="1"/>
    <col min="17" max="20" width="12" customWidth="1"/>
    <col min="21" max="21" width="35" customWidth="1"/>
    <col min="22" max="25" width="12" customWidth="1"/>
    <col min="26" max="26" width="35" customWidth="1"/>
    <col min="27" max="30" width="12" customWidth="1"/>
    <col min="31" max="31" width="35" customWidth="1"/>
    <col min="32" max="35" width="12" customWidth="1"/>
    <col min="36" max="36" width="35" customWidth="1"/>
    <col min="37" max="39" width="12" customWidth="1"/>
  </cols>
  <sheetData>
    <row r="1" spans="1:35" s="53" customFormat="1" x14ac:dyDescent="0.25">
      <c r="A1" s="143" t="s">
        <v>40</v>
      </c>
      <c r="B1" s="143"/>
      <c r="C1" s="143"/>
      <c r="D1" s="143"/>
      <c r="E1" s="56" t="s">
        <v>88</v>
      </c>
      <c r="F1" s="144" t="s">
        <v>42</v>
      </c>
      <c r="G1" s="144"/>
      <c r="H1" s="144"/>
      <c r="I1" s="144"/>
      <c r="J1" s="57" t="s">
        <v>88</v>
      </c>
      <c r="K1" s="145" t="s">
        <v>74</v>
      </c>
      <c r="L1" s="145"/>
      <c r="M1" s="145"/>
      <c r="N1" s="145"/>
      <c r="O1" s="58" t="s">
        <v>88</v>
      </c>
      <c r="P1" s="146" t="s">
        <v>44</v>
      </c>
      <c r="Q1" s="146"/>
      <c r="R1" s="146"/>
      <c r="S1" s="146"/>
      <c r="T1" s="59" t="s">
        <v>88</v>
      </c>
      <c r="U1" s="147" t="s">
        <v>48</v>
      </c>
      <c r="V1" s="147"/>
      <c r="W1" s="147"/>
      <c r="X1" s="147"/>
      <c r="Y1" s="60" t="s">
        <v>88</v>
      </c>
      <c r="Z1" s="139" t="s">
        <v>46</v>
      </c>
      <c r="AA1" s="139"/>
      <c r="AB1" s="139"/>
      <c r="AC1" s="139"/>
      <c r="AD1" s="61" t="s">
        <v>88</v>
      </c>
      <c r="AE1" s="140" t="s">
        <v>76</v>
      </c>
      <c r="AF1" s="140"/>
      <c r="AG1" s="140"/>
      <c r="AH1" s="140"/>
      <c r="AI1" s="62" t="s">
        <v>88</v>
      </c>
    </row>
    <row r="2" spans="1:35" x14ac:dyDescent="0.25">
      <c r="A2" s="63" t="s">
        <v>32</v>
      </c>
      <c r="B2" s="64" t="s">
        <v>34</v>
      </c>
      <c r="C2" s="64" t="s">
        <v>35</v>
      </c>
      <c r="D2" s="64" t="s">
        <v>36</v>
      </c>
      <c r="E2" s="44"/>
      <c r="F2" s="63" t="s">
        <v>32</v>
      </c>
      <c r="G2" s="64" t="s">
        <v>34</v>
      </c>
      <c r="H2" s="64" t="s">
        <v>35</v>
      </c>
      <c r="I2" s="64" t="s">
        <v>36</v>
      </c>
      <c r="J2" s="44"/>
      <c r="K2" s="63" t="s">
        <v>32</v>
      </c>
      <c r="L2" s="64" t="s">
        <v>34</v>
      </c>
      <c r="M2" s="64" t="s">
        <v>35</v>
      </c>
      <c r="N2" s="64" t="s">
        <v>36</v>
      </c>
      <c r="O2" s="44"/>
      <c r="P2" s="63" t="s">
        <v>32</v>
      </c>
      <c r="Q2" s="64" t="s">
        <v>34</v>
      </c>
      <c r="R2" s="64" t="s">
        <v>35</v>
      </c>
      <c r="S2" s="64" t="s">
        <v>36</v>
      </c>
      <c r="T2" s="44"/>
      <c r="U2" s="63" t="s">
        <v>32</v>
      </c>
      <c r="V2" s="64" t="s">
        <v>34</v>
      </c>
      <c r="W2" s="64" t="s">
        <v>35</v>
      </c>
      <c r="X2" s="64" t="s">
        <v>36</v>
      </c>
      <c r="Y2" s="44"/>
      <c r="Z2" s="63" t="s">
        <v>32</v>
      </c>
      <c r="AA2" s="64" t="s">
        <v>34</v>
      </c>
      <c r="AB2" s="64" t="s">
        <v>35</v>
      </c>
      <c r="AC2" s="64" t="s">
        <v>36</v>
      </c>
      <c r="AD2" s="44"/>
      <c r="AE2" s="63" t="s">
        <v>32</v>
      </c>
      <c r="AF2" s="64" t="s">
        <v>34</v>
      </c>
      <c r="AG2" s="64" t="s">
        <v>35</v>
      </c>
      <c r="AH2" s="64" t="s">
        <v>36</v>
      </c>
      <c r="AI2" s="44"/>
    </row>
    <row r="3" spans="1:35" x14ac:dyDescent="0.25">
      <c r="A3" t="s">
        <v>41</v>
      </c>
      <c r="B3" s="44">
        <v>1.3</v>
      </c>
      <c r="C3" s="44">
        <v>1900</v>
      </c>
      <c r="D3" s="44"/>
      <c r="E3" s="44">
        <v>15</v>
      </c>
      <c r="F3" t="s">
        <v>89</v>
      </c>
      <c r="G3" s="44">
        <v>3.6999999999999998E-2</v>
      </c>
      <c r="H3" s="44">
        <v>20</v>
      </c>
      <c r="I3" s="44"/>
      <c r="J3" s="44">
        <v>50</v>
      </c>
      <c r="K3" t="s">
        <v>75</v>
      </c>
      <c r="L3" s="44">
        <v>0</v>
      </c>
      <c r="M3" s="44">
        <v>0</v>
      </c>
      <c r="N3" s="44">
        <v>0.18</v>
      </c>
      <c r="O3" s="44">
        <v>1</v>
      </c>
      <c r="P3" t="s">
        <v>81</v>
      </c>
      <c r="Q3" s="44">
        <v>2.2999999999999998</v>
      </c>
      <c r="R3" s="44">
        <v>2400</v>
      </c>
      <c r="S3" s="44"/>
      <c r="T3" s="44">
        <v>100</v>
      </c>
      <c r="U3" t="s">
        <v>75</v>
      </c>
      <c r="V3" s="44">
        <v>0</v>
      </c>
      <c r="W3" s="44">
        <v>0</v>
      </c>
      <c r="X3" s="44">
        <v>0.18</v>
      </c>
      <c r="Y3" s="44">
        <v>1</v>
      </c>
      <c r="Z3" t="s">
        <v>89</v>
      </c>
      <c r="AA3" s="44">
        <v>3.6999999999999998E-2</v>
      </c>
      <c r="AB3" s="44">
        <v>20</v>
      </c>
      <c r="AC3" s="44"/>
      <c r="AD3" s="44">
        <v>50</v>
      </c>
      <c r="AE3" t="s">
        <v>49</v>
      </c>
      <c r="AF3" s="44">
        <v>0.25</v>
      </c>
      <c r="AG3" s="44">
        <v>900</v>
      </c>
      <c r="AH3" s="44"/>
      <c r="AI3" s="44">
        <v>10</v>
      </c>
    </row>
    <row r="4" spans="1:35" x14ac:dyDescent="0.25">
      <c r="A4" t="s">
        <v>90</v>
      </c>
      <c r="B4" s="44">
        <v>1</v>
      </c>
      <c r="C4" s="44">
        <v>1900</v>
      </c>
      <c r="D4" s="44"/>
      <c r="E4" s="44">
        <v>10</v>
      </c>
      <c r="F4" t="s">
        <v>91</v>
      </c>
      <c r="G4" s="44">
        <v>3.5000000000000003E-2</v>
      </c>
      <c r="H4" s="44">
        <v>20</v>
      </c>
      <c r="I4" s="44"/>
      <c r="J4" s="44">
        <v>50</v>
      </c>
      <c r="K4" t="s">
        <v>92</v>
      </c>
      <c r="L4" s="44">
        <v>0</v>
      </c>
      <c r="M4" s="44">
        <v>0</v>
      </c>
      <c r="N4" s="44">
        <v>0.09</v>
      </c>
      <c r="O4" s="44">
        <v>1</v>
      </c>
      <c r="P4" t="s">
        <v>93</v>
      </c>
      <c r="Q4" s="44">
        <v>1.8</v>
      </c>
      <c r="R4" s="44">
        <v>2200</v>
      </c>
      <c r="S4" s="44"/>
      <c r="T4" s="44">
        <v>10</v>
      </c>
      <c r="U4" t="s">
        <v>94</v>
      </c>
      <c r="V4" s="44">
        <v>0</v>
      </c>
      <c r="W4" s="44">
        <v>0</v>
      </c>
      <c r="X4" s="44">
        <v>0.15</v>
      </c>
      <c r="Y4" s="44">
        <v>10</v>
      </c>
      <c r="Z4" t="s">
        <v>91</v>
      </c>
      <c r="AA4" s="44">
        <v>3.5000000000000003E-2</v>
      </c>
      <c r="AB4" s="44">
        <v>20</v>
      </c>
      <c r="AC4" s="44"/>
      <c r="AD4" s="44">
        <v>50</v>
      </c>
      <c r="AE4" t="s">
        <v>77</v>
      </c>
      <c r="AF4" s="44">
        <v>0.3</v>
      </c>
      <c r="AG4" s="44">
        <v>1000</v>
      </c>
      <c r="AH4" s="44"/>
      <c r="AI4" s="44">
        <v>10</v>
      </c>
    </row>
    <row r="5" spans="1:35" x14ac:dyDescent="0.25">
      <c r="A5" t="s">
        <v>95</v>
      </c>
      <c r="B5" s="44">
        <v>2.2999999999999998</v>
      </c>
      <c r="C5" s="44">
        <v>2600</v>
      </c>
      <c r="D5" s="44"/>
      <c r="E5" s="44">
        <v>250</v>
      </c>
      <c r="F5" t="s">
        <v>43</v>
      </c>
      <c r="G5" s="44">
        <v>3.4000000000000002E-2</v>
      </c>
      <c r="H5" s="44">
        <v>35</v>
      </c>
      <c r="I5" s="44"/>
      <c r="J5" s="44">
        <v>150</v>
      </c>
      <c r="K5" t="s">
        <v>96</v>
      </c>
      <c r="L5" s="44">
        <v>0.23</v>
      </c>
      <c r="M5" s="44">
        <v>1100</v>
      </c>
      <c r="N5" s="44"/>
      <c r="O5" s="44">
        <v>50000</v>
      </c>
      <c r="P5" t="s">
        <v>45</v>
      </c>
      <c r="Q5" s="44">
        <v>0.27</v>
      </c>
      <c r="R5" s="44">
        <v>900</v>
      </c>
      <c r="S5" s="44"/>
      <c r="T5" s="44">
        <v>10</v>
      </c>
      <c r="U5" t="s">
        <v>97</v>
      </c>
      <c r="V5" s="44">
        <v>0.2</v>
      </c>
      <c r="W5" s="44">
        <v>900</v>
      </c>
      <c r="X5" s="44"/>
      <c r="Y5" s="44">
        <v>10</v>
      </c>
      <c r="Z5" t="s">
        <v>43</v>
      </c>
      <c r="AA5" s="44">
        <v>3.4000000000000002E-2</v>
      </c>
      <c r="AB5" s="44">
        <v>35</v>
      </c>
      <c r="AC5" s="44"/>
      <c r="AD5" s="44">
        <v>150</v>
      </c>
      <c r="AE5" t="s">
        <v>98</v>
      </c>
      <c r="AF5" s="44">
        <v>1.3</v>
      </c>
      <c r="AG5" s="44">
        <v>2300</v>
      </c>
      <c r="AH5" s="44"/>
      <c r="AI5" s="44">
        <v>200</v>
      </c>
    </row>
    <row r="6" spans="1:35" x14ac:dyDescent="0.25">
      <c r="A6" t="s">
        <v>99</v>
      </c>
      <c r="B6" s="44">
        <v>1.3</v>
      </c>
      <c r="C6" s="44">
        <v>2300</v>
      </c>
      <c r="D6" s="44"/>
      <c r="E6" s="44">
        <v>200</v>
      </c>
      <c r="F6" t="s">
        <v>100</v>
      </c>
      <c r="G6" s="44">
        <v>0.04</v>
      </c>
      <c r="H6" s="44">
        <v>40</v>
      </c>
      <c r="I6" s="44"/>
      <c r="J6" s="44">
        <v>1</v>
      </c>
      <c r="K6" t="s">
        <v>101</v>
      </c>
      <c r="L6" s="44">
        <v>0.2</v>
      </c>
      <c r="M6" s="44">
        <v>900</v>
      </c>
      <c r="N6" s="44"/>
      <c r="O6" s="44">
        <v>100000</v>
      </c>
      <c r="P6" t="s">
        <v>73</v>
      </c>
      <c r="Q6" s="44">
        <v>0.49</v>
      </c>
      <c r="R6" s="44">
        <v>1200</v>
      </c>
      <c r="S6" s="44"/>
      <c r="T6" s="44">
        <v>10</v>
      </c>
      <c r="U6" t="s">
        <v>49</v>
      </c>
      <c r="V6" s="44">
        <v>0.25</v>
      </c>
      <c r="W6" s="44">
        <v>900</v>
      </c>
      <c r="X6" s="44"/>
      <c r="Y6" s="44">
        <v>10</v>
      </c>
      <c r="Z6" t="s">
        <v>100</v>
      </c>
      <c r="AA6" s="44">
        <v>0.04</v>
      </c>
      <c r="AB6" s="44">
        <v>40</v>
      </c>
      <c r="AC6" s="44"/>
      <c r="AD6" s="44">
        <v>1</v>
      </c>
      <c r="AE6" t="s">
        <v>102</v>
      </c>
      <c r="AF6" s="44">
        <v>0.18</v>
      </c>
      <c r="AG6" s="44">
        <v>1200</v>
      </c>
      <c r="AH6" s="44"/>
      <c r="AI6" s="44">
        <v>5</v>
      </c>
    </row>
    <row r="7" spans="1:35" x14ac:dyDescent="0.25">
      <c r="A7" t="s">
        <v>103</v>
      </c>
      <c r="B7" s="44">
        <v>160</v>
      </c>
      <c r="C7" s="44">
        <v>2700</v>
      </c>
      <c r="D7" s="44"/>
      <c r="E7" s="44">
        <v>100000</v>
      </c>
      <c r="F7" t="s">
        <v>104</v>
      </c>
      <c r="G7" s="44">
        <v>2.8000000000000001E-2</v>
      </c>
      <c r="H7" s="44">
        <v>40</v>
      </c>
      <c r="I7" s="44"/>
      <c r="J7" s="44">
        <v>50</v>
      </c>
      <c r="K7" t="s">
        <v>105</v>
      </c>
      <c r="L7" s="44">
        <v>0.17</v>
      </c>
      <c r="M7" s="44">
        <v>200</v>
      </c>
      <c r="N7" s="44"/>
      <c r="O7" s="44">
        <v>100</v>
      </c>
      <c r="P7" t="s">
        <v>106</v>
      </c>
      <c r="Q7" s="44">
        <v>0.6</v>
      </c>
      <c r="R7" s="44">
        <v>1400</v>
      </c>
      <c r="S7" s="44"/>
      <c r="T7" s="44">
        <v>15</v>
      </c>
      <c r="U7" t="s">
        <v>264</v>
      </c>
      <c r="V7" s="44">
        <v>0.44</v>
      </c>
      <c r="W7" s="44">
        <v>1000</v>
      </c>
      <c r="X7" s="44"/>
      <c r="Y7" s="44">
        <v>10</v>
      </c>
      <c r="Z7" t="s">
        <v>104</v>
      </c>
      <c r="AA7" s="44">
        <v>2.8000000000000001E-2</v>
      </c>
      <c r="AB7" s="44">
        <v>40</v>
      </c>
      <c r="AC7" s="44"/>
      <c r="AD7" s="44">
        <v>50</v>
      </c>
      <c r="AE7" t="s">
        <v>107</v>
      </c>
      <c r="AF7" s="44">
        <v>0.18</v>
      </c>
      <c r="AG7" s="44">
        <v>700</v>
      </c>
      <c r="AH7" s="44"/>
      <c r="AI7" s="44">
        <v>10</v>
      </c>
    </row>
    <row r="8" spans="1:35" x14ac:dyDescent="0.25">
      <c r="A8" t="s">
        <v>108</v>
      </c>
      <c r="B8" s="44">
        <v>0.3</v>
      </c>
      <c r="C8" s="44">
        <v>1400</v>
      </c>
      <c r="D8" s="44"/>
      <c r="E8" s="44">
        <v>5000</v>
      </c>
      <c r="F8" t="s">
        <v>109</v>
      </c>
      <c r="G8" s="44">
        <v>2.5000000000000001E-2</v>
      </c>
      <c r="H8" s="44">
        <v>40</v>
      </c>
      <c r="I8" s="44"/>
      <c r="J8" s="44">
        <v>50</v>
      </c>
      <c r="K8" t="s">
        <v>110</v>
      </c>
      <c r="L8" s="44">
        <v>0.13</v>
      </c>
      <c r="M8" s="44">
        <v>650</v>
      </c>
      <c r="N8" s="44"/>
      <c r="O8" s="44">
        <v>200</v>
      </c>
      <c r="P8" t="s">
        <v>111</v>
      </c>
      <c r="Q8" s="44">
        <v>0.25</v>
      </c>
      <c r="R8" s="44">
        <v>800</v>
      </c>
      <c r="S8" s="44"/>
      <c r="T8" s="44">
        <v>10</v>
      </c>
      <c r="U8" t="s">
        <v>112</v>
      </c>
      <c r="V8" s="44">
        <v>0.14000000000000001</v>
      </c>
      <c r="W8" s="44">
        <v>650</v>
      </c>
      <c r="X8" s="44"/>
      <c r="Y8" s="44">
        <v>10</v>
      </c>
      <c r="Z8" t="s">
        <v>109</v>
      </c>
      <c r="AA8" s="44">
        <v>2.5000000000000001E-2</v>
      </c>
      <c r="AB8" s="44">
        <v>40</v>
      </c>
      <c r="AC8" s="44"/>
      <c r="AD8" s="44">
        <v>50</v>
      </c>
      <c r="AE8" t="s">
        <v>113</v>
      </c>
      <c r="AF8" s="44">
        <v>1.4</v>
      </c>
      <c r="AG8" s="44">
        <v>2100</v>
      </c>
      <c r="AH8" s="44"/>
      <c r="AI8" s="44">
        <v>10</v>
      </c>
    </row>
    <row r="9" spans="1:35" x14ac:dyDescent="0.25">
      <c r="A9" t="s">
        <v>114</v>
      </c>
      <c r="B9" s="44">
        <v>50</v>
      </c>
      <c r="C9" s="44">
        <v>7850</v>
      </c>
      <c r="D9" s="44"/>
      <c r="E9" s="44">
        <v>100000</v>
      </c>
      <c r="F9" t="s">
        <v>47</v>
      </c>
      <c r="G9" s="44">
        <v>3.7999999999999999E-2</v>
      </c>
      <c r="H9" s="44">
        <v>50</v>
      </c>
      <c r="I9" s="44"/>
      <c r="J9" s="44">
        <v>1</v>
      </c>
      <c r="K9" t="s">
        <v>115</v>
      </c>
      <c r="L9" s="44">
        <v>0.17</v>
      </c>
      <c r="M9" s="44">
        <v>700</v>
      </c>
      <c r="N9" s="44"/>
      <c r="O9" s="44">
        <v>200</v>
      </c>
      <c r="P9" t="s">
        <v>116</v>
      </c>
      <c r="Q9" s="44">
        <v>0.13</v>
      </c>
      <c r="R9" s="44">
        <v>500</v>
      </c>
      <c r="S9" s="44"/>
      <c r="T9" s="44">
        <v>10</v>
      </c>
      <c r="U9" t="s">
        <v>117</v>
      </c>
      <c r="V9" s="44">
        <v>0.15</v>
      </c>
      <c r="W9" s="44">
        <v>600</v>
      </c>
      <c r="X9" s="44"/>
      <c r="Y9" s="44">
        <v>10</v>
      </c>
      <c r="Z9" t="s">
        <v>47</v>
      </c>
      <c r="AA9" s="44">
        <v>3.7999999999999999E-2</v>
      </c>
      <c r="AB9" s="44">
        <v>50</v>
      </c>
      <c r="AC9" s="44"/>
      <c r="AD9" s="44">
        <v>1</v>
      </c>
      <c r="AE9" t="s">
        <v>118</v>
      </c>
      <c r="AF9" s="44">
        <v>1.2</v>
      </c>
      <c r="AG9" s="44">
        <v>2000</v>
      </c>
      <c r="AH9" s="44"/>
      <c r="AI9" s="44">
        <v>10</v>
      </c>
    </row>
    <row r="10" spans="1:35" x14ac:dyDescent="0.25">
      <c r="A10" t="s">
        <v>119</v>
      </c>
      <c r="B10" s="44">
        <v>0.15</v>
      </c>
      <c r="C10" s="44">
        <v>600</v>
      </c>
      <c r="D10" s="44"/>
      <c r="E10" s="44">
        <v>50</v>
      </c>
      <c r="F10" t="s">
        <v>120</v>
      </c>
      <c r="G10" s="44">
        <v>4.1000000000000002E-2</v>
      </c>
      <c r="H10" s="44">
        <v>160</v>
      </c>
      <c r="I10" s="44"/>
      <c r="J10" s="44">
        <v>5</v>
      </c>
      <c r="K10" t="s">
        <v>121</v>
      </c>
      <c r="L10" s="44">
        <v>0.35</v>
      </c>
      <c r="M10" s="44">
        <v>1600</v>
      </c>
      <c r="N10" s="44"/>
      <c r="O10" s="44">
        <v>30</v>
      </c>
      <c r="P10" t="s">
        <v>122</v>
      </c>
      <c r="Q10" s="44">
        <v>0.35</v>
      </c>
      <c r="R10" s="44">
        <v>300</v>
      </c>
      <c r="S10" s="44"/>
      <c r="T10" s="44">
        <v>10</v>
      </c>
      <c r="U10" t="s">
        <v>123</v>
      </c>
      <c r="V10" s="44">
        <v>50</v>
      </c>
      <c r="W10" s="44">
        <v>7850</v>
      </c>
      <c r="X10" s="44"/>
      <c r="Y10" s="44">
        <v>10</v>
      </c>
      <c r="Z10" t="s">
        <v>120</v>
      </c>
      <c r="AA10" s="44">
        <v>4.1000000000000002E-2</v>
      </c>
      <c r="AB10" s="44">
        <v>160</v>
      </c>
      <c r="AC10" s="44"/>
      <c r="AD10" s="44">
        <v>5</v>
      </c>
      <c r="AE10" t="s">
        <v>124</v>
      </c>
      <c r="AF10" s="44">
        <v>0.15</v>
      </c>
      <c r="AG10" s="44">
        <v>800</v>
      </c>
      <c r="AH10" s="44"/>
      <c r="AI10" s="44">
        <v>10</v>
      </c>
    </row>
    <row r="11" spans="1:35" x14ac:dyDescent="0.25">
      <c r="A11" t="s">
        <v>125</v>
      </c>
      <c r="B11" s="44">
        <v>0.18</v>
      </c>
      <c r="C11" s="44">
        <v>1200</v>
      </c>
      <c r="D11" s="44"/>
      <c r="E11" s="44">
        <v>10</v>
      </c>
      <c r="F11" t="s">
        <v>126</v>
      </c>
      <c r="G11" s="44">
        <v>4.4999999999999998E-2</v>
      </c>
      <c r="H11" s="44">
        <v>100</v>
      </c>
      <c r="I11" s="44"/>
      <c r="J11" s="44">
        <v>10</v>
      </c>
      <c r="K11" t="s">
        <v>127</v>
      </c>
      <c r="L11" s="44">
        <v>0.25</v>
      </c>
      <c r="M11" s="44">
        <v>1150</v>
      </c>
      <c r="N11" s="44"/>
      <c r="O11" s="44">
        <v>10</v>
      </c>
      <c r="P11" t="s">
        <v>128</v>
      </c>
      <c r="Q11" s="44">
        <v>0.87</v>
      </c>
      <c r="R11" s="44">
        <v>1800</v>
      </c>
      <c r="S11" s="44"/>
      <c r="T11" s="44">
        <v>10</v>
      </c>
      <c r="U11" t="s">
        <v>129</v>
      </c>
      <c r="V11" s="44">
        <v>0.19</v>
      </c>
      <c r="W11" s="44">
        <v>850</v>
      </c>
      <c r="X11" s="44"/>
      <c r="Y11" s="44">
        <v>10</v>
      </c>
      <c r="Z11" t="s">
        <v>126</v>
      </c>
      <c r="AA11" s="44">
        <v>4.4999999999999998E-2</v>
      </c>
      <c r="AB11" s="44">
        <v>100</v>
      </c>
      <c r="AC11" s="44"/>
      <c r="AD11" s="44">
        <v>10</v>
      </c>
      <c r="AE11" t="s">
        <v>130</v>
      </c>
      <c r="AF11" s="44">
        <v>0.16</v>
      </c>
      <c r="AG11" s="44">
        <v>650</v>
      </c>
      <c r="AH11" s="44"/>
      <c r="AI11" s="44">
        <v>10</v>
      </c>
    </row>
    <row r="12" spans="1:35" x14ac:dyDescent="0.25">
      <c r="A12" t="s">
        <v>131</v>
      </c>
      <c r="B12" s="44">
        <v>0.93</v>
      </c>
      <c r="C12" s="44">
        <v>1800</v>
      </c>
      <c r="D12" s="44"/>
      <c r="E12" s="44">
        <v>10</v>
      </c>
      <c r="F12" t="s">
        <v>132</v>
      </c>
      <c r="G12" s="44">
        <v>1.4999999999999999E-2</v>
      </c>
      <c r="H12" s="44">
        <v>150</v>
      </c>
      <c r="I12" s="44"/>
      <c r="J12" s="44">
        <v>10</v>
      </c>
      <c r="K12" t="s">
        <v>133</v>
      </c>
      <c r="L12" s="44">
        <v>0.5</v>
      </c>
      <c r="M12" s="44">
        <v>1200</v>
      </c>
      <c r="N12" s="44"/>
      <c r="O12" s="44">
        <v>10</v>
      </c>
      <c r="P12" t="s">
        <v>134</v>
      </c>
      <c r="Q12" s="44">
        <v>0.14000000000000001</v>
      </c>
      <c r="R12" s="44">
        <v>500</v>
      </c>
      <c r="S12" s="44"/>
      <c r="T12" s="44">
        <v>10</v>
      </c>
      <c r="U12" t="s">
        <v>135</v>
      </c>
      <c r="V12" s="44">
        <v>0.25</v>
      </c>
      <c r="W12" s="44">
        <v>900</v>
      </c>
      <c r="X12" s="44"/>
      <c r="Y12" s="44">
        <v>10</v>
      </c>
      <c r="Z12" t="s">
        <v>132</v>
      </c>
      <c r="AA12" s="44">
        <v>1.4999999999999999E-2</v>
      </c>
      <c r="AB12" s="44">
        <v>150</v>
      </c>
      <c r="AC12" s="44"/>
      <c r="AD12" s="44">
        <v>10</v>
      </c>
      <c r="AE12" t="s">
        <v>136</v>
      </c>
      <c r="AF12" s="44">
        <v>0.9</v>
      </c>
      <c r="AG12" s="44">
        <v>1800</v>
      </c>
      <c r="AH12" s="44"/>
      <c r="AI12" s="44">
        <v>10</v>
      </c>
    </row>
    <row r="13" spans="1:35" x14ac:dyDescent="0.25">
      <c r="A13" t="s">
        <v>137</v>
      </c>
      <c r="B13" s="44">
        <v>1.05</v>
      </c>
      <c r="C13" s="44">
        <v>1900</v>
      </c>
      <c r="D13" s="44"/>
      <c r="E13" s="44">
        <v>10</v>
      </c>
      <c r="F13" t="s">
        <v>138</v>
      </c>
      <c r="G13" s="44">
        <v>0.04</v>
      </c>
      <c r="H13" s="44">
        <v>50</v>
      </c>
      <c r="I13" s="44"/>
      <c r="J13" s="44">
        <v>10</v>
      </c>
      <c r="K13" t="s">
        <v>265</v>
      </c>
      <c r="L13" s="44">
        <v>1</v>
      </c>
      <c r="M13" s="44">
        <v>1900</v>
      </c>
      <c r="N13" s="44"/>
      <c r="O13" s="44">
        <v>10</v>
      </c>
      <c r="P13" t="s">
        <v>139</v>
      </c>
      <c r="Q13" s="44">
        <v>1.63</v>
      </c>
      <c r="R13" s="44">
        <v>1600</v>
      </c>
      <c r="S13" s="44"/>
      <c r="T13" s="44">
        <v>10</v>
      </c>
      <c r="U13" t="s">
        <v>140</v>
      </c>
      <c r="V13" s="44">
        <v>1.4</v>
      </c>
      <c r="W13" s="44">
        <v>1900</v>
      </c>
      <c r="X13" s="44"/>
      <c r="Y13" s="44">
        <v>10</v>
      </c>
      <c r="Z13" t="s">
        <v>138</v>
      </c>
      <c r="AA13" s="44">
        <v>0.04</v>
      </c>
      <c r="AB13" s="44">
        <v>50</v>
      </c>
      <c r="AC13" s="44"/>
      <c r="AD13" s="44">
        <v>10</v>
      </c>
      <c r="AE13" t="s">
        <v>141</v>
      </c>
      <c r="AF13" s="44">
        <v>2.2999999999999998</v>
      </c>
      <c r="AG13" s="44">
        <v>2300</v>
      </c>
      <c r="AH13" s="44"/>
      <c r="AI13" s="44">
        <v>10</v>
      </c>
    </row>
    <row r="14" spans="1:35" x14ac:dyDescent="0.25">
      <c r="A14" t="s">
        <v>142</v>
      </c>
      <c r="B14" s="44">
        <v>0.87</v>
      </c>
      <c r="C14" s="44">
        <v>1200</v>
      </c>
      <c r="D14" s="44"/>
      <c r="E14" s="44">
        <v>10</v>
      </c>
      <c r="F14" t="s">
        <v>143</v>
      </c>
      <c r="G14" s="44">
        <v>4.4999999999999998E-2</v>
      </c>
      <c r="H14" s="44">
        <v>120</v>
      </c>
      <c r="I14" s="44"/>
      <c r="J14" s="44">
        <v>10</v>
      </c>
      <c r="P14" t="s">
        <v>144</v>
      </c>
      <c r="Q14" s="44">
        <v>1.63</v>
      </c>
      <c r="R14" s="44">
        <v>1600</v>
      </c>
      <c r="S14" s="44"/>
      <c r="T14" s="44">
        <v>10</v>
      </c>
      <c r="U14" t="s">
        <v>265</v>
      </c>
      <c r="V14" s="44">
        <v>1</v>
      </c>
      <c r="W14" s="44">
        <v>1900</v>
      </c>
      <c r="X14" s="44"/>
      <c r="Y14" s="44">
        <v>10</v>
      </c>
      <c r="Z14" t="s">
        <v>143</v>
      </c>
      <c r="AA14" s="44">
        <v>4.4999999999999998E-2</v>
      </c>
      <c r="AB14" s="44">
        <v>120</v>
      </c>
      <c r="AC14" s="44"/>
      <c r="AD14" s="44">
        <v>10</v>
      </c>
      <c r="AE14" t="s">
        <v>145</v>
      </c>
      <c r="AF14" s="44">
        <v>2.2999999999999998</v>
      </c>
      <c r="AG14" s="44">
        <v>2300</v>
      </c>
      <c r="AH14" s="44"/>
      <c r="AI14" s="44">
        <v>10</v>
      </c>
    </row>
    <row r="15" spans="1:35" x14ac:dyDescent="0.25">
      <c r="A15" t="s">
        <v>146</v>
      </c>
      <c r="B15" s="44">
        <v>1.2</v>
      </c>
      <c r="C15" s="44">
        <v>2000</v>
      </c>
      <c r="D15" s="44"/>
      <c r="E15" s="44">
        <v>10</v>
      </c>
      <c r="F15" t="s">
        <v>147</v>
      </c>
      <c r="G15" s="44">
        <v>3.7999999999999999E-2</v>
      </c>
      <c r="H15" s="44">
        <v>160</v>
      </c>
      <c r="I15" s="44"/>
      <c r="J15" s="44">
        <v>10</v>
      </c>
      <c r="P15" t="s">
        <v>148</v>
      </c>
      <c r="Q15" s="44">
        <v>0.38</v>
      </c>
      <c r="R15" s="44">
        <v>1200</v>
      </c>
      <c r="S15" s="44"/>
      <c r="T15" s="44">
        <v>10</v>
      </c>
      <c r="U15" t="s">
        <v>149</v>
      </c>
      <c r="V15" s="44">
        <v>0.56999999999999995</v>
      </c>
      <c r="W15" s="44">
        <v>1000</v>
      </c>
      <c r="X15" s="44"/>
      <c r="Y15" s="44">
        <v>10</v>
      </c>
      <c r="Z15" t="s">
        <v>147</v>
      </c>
      <c r="AA15" s="44">
        <v>3.7999999999999999E-2</v>
      </c>
      <c r="AB15" s="44">
        <v>160</v>
      </c>
      <c r="AC15" s="44"/>
      <c r="AD15" s="44">
        <v>10</v>
      </c>
      <c r="AE15" t="s">
        <v>150</v>
      </c>
      <c r="AF15" s="44">
        <v>0.75</v>
      </c>
      <c r="AG15" s="44">
        <v>1050</v>
      </c>
      <c r="AH15" s="44"/>
      <c r="AI15" s="44">
        <v>10</v>
      </c>
    </row>
    <row r="16" spans="1:35" x14ac:dyDescent="0.25">
      <c r="A16" t="s">
        <v>151</v>
      </c>
      <c r="B16" s="44">
        <v>2.2000000000000002</v>
      </c>
      <c r="C16" s="44">
        <v>2800</v>
      </c>
      <c r="D16" s="44"/>
      <c r="E16" s="44">
        <v>10</v>
      </c>
      <c r="F16" t="s">
        <v>152</v>
      </c>
      <c r="G16" s="44">
        <v>3.7999999999999999E-2</v>
      </c>
      <c r="H16" s="44">
        <v>20</v>
      </c>
      <c r="I16" s="44"/>
      <c r="J16" s="44">
        <v>10</v>
      </c>
      <c r="P16" t="s">
        <v>153</v>
      </c>
      <c r="Q16" s="44">
        <v>1.63</v>
      </c>
      <c r="R16" s="44">
        <v>1600</v>
      </c>
      <c r="S16" s="44"/>
      <c r="T16" s="44">
        <v>10</v>
      </c>
      <c r="Z16" t="s">
        <v>152</v>
      </c>
      <c r="AA16" s="44">
        <v>3.7999999999999999E-2</v>
      </c>
      <c r="AB16" s="44">
        <v>20</v>
      </c>
      <c r="AC16" s="44"/>
      <c r="AD16" s="44">
        <v>10</v>
      </c>
      <c r="AE16" t="s">
        <v>154</v>
      </c>
      <c r="AF16" s="44">
        <v>0.17</v>
      </c>
      <c r="AG16" s="44">
        <v>700</v>
      </c>
      <c r="AH16" s="44"/>
      <c r="AI16" s="44">
        <v>10</v>
      </c>
    </row>
    <row r="17" spans="1:35" x14ac:dyDescent="0.25">
      <c r="A17" t="s">
        <v>155</v>
      </c>
      <c r="B17" s="44">
        <v>0.13</v>
      </c>
      <c r="C17" s="44">
        <v>500</v>
      </c>
      <c r="D17" s="44"/>
      <c r="E17" s="44">
        <v>10</v>
      </c>
      <c r="F17" t="s">
        <v>156</v>
      </c>
      <c r="G17" s="44">
        <v>3.7999999999999999E-2</v>
      </c>
      <c r="H17" s="44">
        <v>40</v>
      </c>
      <c r="I17" s="44"/>
      <c r="J17" s="44">
        <v>10</v>
      </c>
      <c r="Z17" t="s">
        <v>156</v>
      </c>
      <c r="AA17" s="44">
        <v>3.7999999999999999E-2</v>
      </c>
      <c r="AB17" s="44">
        <v>40</v>
      </c>
      <c r="AC17" s="44"/>
      <c r="AD17" s="44">
        <v>10</v>
      </c>
      <c r="AE17" t="s">
        <v>157</v>
      </c>
      <c r="AF17" s="44">
        <v>0.15</v>
      </c>
      <c r="AG17" s="44">
        <v>550</v>
      </c>
      <c r="AH17" s="44"/>
      <c r="AI17" s="44">
        <v>10</v>
      </c>
    </row>
    <row r="18" spans="1:35" x14ac:dyDescent="0.25">
      <c r="A18" t="s">
        <v>158</v>
      </c>
      <c r="B18" s="44">
        <v>0.13</v>
      </c>
      <c r="C18" s="44">
        <v>500</v>
      </c>
      <c r="D18" s="44"/>
      <c r="E18" s="44">
        <v>10</v>
      </c>
      <c r="F18" t="s">
        <v>159</v>
      </c>
      <c r="G18" s="44">
        <v>0.05</v>
      </c>
      <c r="H18" s="44">
        <v>120</v>
      </c>
      <c r="I18" s="44"/>
      <c r="J18" s="44">
        <v>10</v>
      </c>
      <c r="Z18" t="s">
        <v>159</v>
      </c>
      <c r="AA18" s="44">
        <v>0.05</v>
      </c>
      <c r="AB18" s="44">
        <v>120</v>
      </c>
      <c r="AC18" s="44"/>
      <c r="AD18" s="44">
        <v>10</v>
      </c>
      <c r="AE18" t="s">
        <v>160</v>
      </c>
      <c r="AF18" s="44">
        <v>0.13</v>
      </c>
      <c r="AG18" s="44">
        <v>500</v>
      </c>
      <c r="AH18" s="44"/>
      <c r="AI18" s="44">
        <v>10</v>
      </c>
    </row>
    <row r="19" spans="1:35" x14ac:dyDescent="0.25">
      <c r="A19" t="s">
        <v>161</v>
      </c>
      <c r="B19" s="44">
        <v>0.14000000000000001</v>
      </c>
      <c r="C19" s="44">
        <v>500</v>
      </c>
      <c r="D19" s="44"/>
      <c r="E19" s="44">
        <v>10</v>
      </c>
      <c r="F19" t="s">
        <v>162</v>
      </c>
      <c r="G19" s="44">
        <v>3.9E-2</v>
      </c>
      <c r="H19" s="44">
        <v>30</v>
      </c>
      <c r="I19" s="44"/>
      <c r="J19" s="44">
        <v>10</v>
      </c>
      <c r="Z19" t="s">
        <v>162</v>
      </c>
      <c r="AA19" s="44">
        <v>3.9E-2</v>
      </c>
      <c r="AB19" s="44">
        <v>30</v>
      </c>
      <c r="AC19" s="44"/>
      <c r="AD19" s="44">
        <v>10</v>
      </c>
      <c r="AE19" t="s">
        <v>163</v>
      </c>
      <c r="AF19" s="44">
        <v>0.13</v>
      </c>
      <c r="AG19" s="44">
        <v>500</v>
      </c>
      <c r="AH19" s="44"/>
      <c r="AI19" s="44">
        <v>10</v>
      </c>
    </row>
    <row r="20" spans="1:35" x14ac:dyDescent="0.25">
      <c r="A20" t="s">
        <v>164</v>
      </c>
      <c r="B20" s="44">
        <v>0.14000000000000001</v>
      </c>
      <c r="C20" s="44">
        <v>1000</v>
      </c>
      <c r="D20" s="44"/>
      <c r="E20" s="44">
        <v>10</v>
      </c>
      <c r="AE20" t="s">
        <v>165</v>
      </c>
      <c r="AF20" s="44">
        <v>0.12</v>
      </c>
      <c r="AG20" s="44">
        <v>500</v>
      </c>
      <c r="AH20" s="44"/>
      <c r="AI20" s="44">
        <v>10</v>
      </c>
    </row>
    <row r="21" spans="1:35" x14ac:dyDescent="0.25">
      <c r="A21" t="s">
        <v>166</v>
      </c>
      <c r="B21" s="44">
        <v>0.14000000000000001</v>
      </c>
      <c r="C21" s="44">
        <v>650</v>
      </c>
      <c r="D21" s="44"/>
      <c r="E21" s="44">
        <v>10</v>
      </c>
      <c r="AE21" t="s">
        <v>167</v>
      </c>
      <c r="AF21" s="44">
        <v>0.13</v>
      </c>
      <c r="AG21" s="44">
        <v>500</v>
      </c>
      <c r="AH21" s="44"/>
      <c r="AI21" s="44">
        <v>10</v>
      </c>
    </row>
    <row r="22" spans="1:35" x14ac:dyDescent="0.25">
      <c r="A22" t="s">
        <v>168</v>
      </c>
      <c r="B22" s="44">
        <v>0.14000000000000001</v>
      </c>
      <c r="C22" s="44">
        <v>750</v>
      </c>
      <c r="D22" s="44"/>
      <c r="E22" s="44">
        <v>10</v>
      </c>
      <c r="AE22" t="s">
        <v>155</v>
      </c>
      <c r="AF22" s="44">
        <v>0.13</v>
      </c>
      <c r="AG22" s="44">
        <v>500</v>
      </c>
      <c r="AH22" s="44"/>
      <c r="AI22" s="44">
        <v>10</v>
      </c>
    </row>
    <row r="23" spans="1:35" x14ac:dyDescent="0.25">
      <c r="A23" t="s">
        <v>169</v>
      </c>
      <c r="B23" s="44">
        <v>0.13</v>
      </c>
      <c r="C23" s="44">
        <v>650</v>
      </c>
      <c r="D23" s="44"/>
      <c r="E23" s="44">
        <v>10</v>
      </c>
      <c r="AE23" t="s">
        <v>158</v>
      </c>
      <c r="AF23" s="44">
        <v>0.13</v>
      </c>
      <c r="AG23" s="44">
        <v>500</v>
      </c>
      <c r="AH23" s="44"/>
      <c r="AI23" s="44">
        <v>10</v>
      </c>
    </row>
    <row r="24" spans="1:35" x14ac:dyDescent="0.25">
      <c r="A24" t="s">
        <v>170</v>
      </c>
      <c r="B24" s="44">
        <v>0.18</v>
      </c>
      <c r="C24" s="44">
        <v>500</v>
      </c>
      <c r="D24" s="44"/>
      <c r="E24" s="44">
        <v>10</v>
      </c>
      <c r="AE24" t="s">
        <v>171</v>
      </c>
      <c r="AF24" s="44">
        <v>0.17</v>
      </c>
      <c r="AG24" s="44">
        <v>500</v>
      </c>
      <c r="AH24" s="44"/>
      <c r="AI24" s="44">
        <v>10</v>
      </c>
    </row>
    <row r="25" spans="1:35" x14ac:dyDescent="0.25">
      <c r="A25" t="s">
        <v>172</v>
      </c>
      <c r="B25" s="44">
        <v>0.25</v>
      </c>
      <c r="C25" s="44">
        <v>1000</v>
      </c>
      <c r="D25" s="44"/>
      <c r="E25" s="44">
        <v>10</v>
      </c>
      <c r="AE25" t="s">
        <v>161</v>
      </c>
      <c r="AF25" s="44">
        <v>0.14000000000000001</v>
      </c>
      <c r="AG25" s="44">
        <v>500</v>
      </c>
      <c r="AH25" s="44"/>
      <c r="AI25" s="44">
        <v>10</v>
      </c>
    </row>
    <row r="26" spans="1:35" x14ac:dyDescent="0.25">
      <c r="A26" t="s">
        <v>173</v>
      </c>
      <c r="B26" s="44">
        <v>50</v>
      </c>
      <c r="C26" s="44">
        <v>7850</v>
      </c>
      <c r="D26" s="44"/>
      <c r="E26" s="44">
        <v>10</v>
      </c>
      <c r="AE26" t="s">
        <v>164</v>
      </c>
      <c r="AF26" s="44">
        <v>0.14000000000000001</v>
      </c>
      <c r="AG26" s="44">
        <v>1000</v>
      </c>
      <c r="AH26" s="44"/>
      <c r="AI26" s="44">
        <v>10</v>
      </c>
    </row>
    <row r="27" spans="1:35" x14ac:dyDescent="0.25">
      <c r="A27" t="s">
        <v>174</v>
      </c>
      <c r="B27" s="44">
        <v>0.4</v>
      </c>
      <c r="C27" s="44">
        <v>500</v>
      </c>
      <c r="D27" s="44"/>
      <c r="E27" s="44">
        <v>10</v>
      </c>
      <c r="AE27" t="s">
        <v>166</v>
      </c>
      <c r="AF27" s="44">
        <v>0.14000000000000001</v>
      </c>
      <c r="AG27" s="44">
        <v>650</v>
      </c>
      <c r="AH27" s="44"/>
      <c r="AI27" s="44">
        <v>10</v>
      </c>
    </row>
    <row r="28" spans="1:35" x14ac:dyDescent="0.25">
      <c r="A28" t="s">
        <v>175</v>
      </c>
      <c r="B28" s="44">
        <v>0.8</v>
      </c>
      <c r="C28" s="44">
        <v>1600</v>
      </c>
      <c r="D28" s="44"/>
      <c r="E28" s="44">
        <v>10</v>
      </c>
      <c r="AE28" t="s">
        <v>168</v>
      </c>
      <c r="AF28" s="44">
        <v>0.14000000000000001</v>
      </c>
      <c r="AG28" s="44">
        <v>750</v>
      </c>
      <c r="AH28" s="44"/>
      <c r="AI28" s="44">
        <v>10</v>
      </c>
    </row>
    <row r="29" spans="1:35" x14ac:dyDescent="0.25">
      <c r="A29" t="s">
        <v>176</v>
      </c>
      <c r="B29" s="44">
        <v>1</v>
      </c>
      <c r="C29" s="44">
        <v>1900</v>
      </c>
      <c r="D29" s="44"/>
      <c r="E29" s="44">
        <v>10</v>
      </c>
      <c r="AE29" t="s">
        <v>169</v>
      </c>
      <c r="AF29" s="44">
        <v>0.13</v>
      </c>
      <c r="AG29" s="44">
        <v>650</v>
      </c>
      <c r="AH29" s="44"/>
      <c r="AI29" s="44">
        <v>10</v>
      </c>
    </row>
    <row r="30" spans="1:35" x14ac:dyDescent="0.25">
      <c r="A30" t="s">
        <v>177</v>
      </c>
      <c r="B30" s="44">
        <v>2.8</v>
      </c>
      <c r="C30" s="44">
        <v>2700</v>
      </c>
      <c r="D30" s="44"/>
      <c r="E30" s="44">
        <v>10</v>
      </c>
      <c r="AE30" t="s">
        <v>170</v>
      </c>
      <c r="AF30" s="44">
        <v>0.18</v>
      </c>
      <c r="AG30" s="44">
        <v>500</v>
      </c>
      <c r="AH30" s="44"/>
      <c r="AI30" s="44">
        <v>10</v>
      </c>
    </row>
    <row r="31" spans="1:35" x14ac:dyDescent="0.25">
      <c r="A31" t="s">
        <v>178</v>
      </c>
      <c r="B31" s="44">
        <v>2.8</v>
      </c>
      <c r="C31" s="44">
        <v>2700</v>
      </c>
      <c r="D31" s="44"/>
      <c r="E31" s="44">
        <v>10</v>
      </c>
      <c r="AE31" t="s">
        <v>172</v>
      </c>
      <c r="AF31" s="44">
        <v>0.25</v>
      </c>
      <c r="AG31" s="44">
        <v>1000</v>
      </c>
      <c r="AH31" s="44"/>
      <c r="AI31" s="44">
        <v>10</v>
      </c>
    </row>
    <row r="32" spans="1:35" x14ac:dyDescent="0.25">
      <c r="A32" t="s">
        <v>179</v>
      </c>
      <c r="B32" s="44">
        <v>1.7</v>
      </c>
      <c r="C32" s="44">
        <v>2100</v>
      </c>
      <c r="D32" s="44"/>
      <c r="E32" s="44">
        <v>10</v>
      </c>
      <c r="AE32" t="s">
        <v>180</v>
      </c>
      <c r="AF32" s="44">
        <v>0.7</v>
      </c>
      <c r="AG32" s="44">
        <v>1600</v>
      </c>
      <c r="AH32" s="44"/>
      <c r="AI32" s="44">
        <v>10</v>
      </c>
    </row>
    <row r="33" spans="1:35" x14ac:dyDescent="0.25">
      <c r="A33" t="s">
        <v>181</v>
      </c>
      <c r="B33" s="44">
        <v>2.2999999999999998</v>
      </c>
      <c r="C33" s="44">
        <v>2300</v>
      </c>
      <c r="D33" s="44"/>
      <c r="E33" s="44">
        <v>10</v>
      </c>
      <c r="AE33" t="s">
        <v>177</v>
      </c>
      <c r="AF33" s="44">
        <v>2.8</v>
      </c>
      <c r="AG33" s="44">
        <v>2700</v>
      </c>
      <c r="AH33" s="44"/>
      <c r="AI33" s="44">
        <v>10</v>
      </c>
    </row>
    <row r="34" spans="1:35" x14ac:dyDescent="0.25">
      <c r="A34" t="s">
        <v>182</v>
      </c>
      <c r="B34" s="44">
        <v>1.3</v>
      </c>
      <c r="C34" s="44">
        <v>2000</v>
      </c>
      <c r="D34" s="44"/>
      <c r="E34" s="44">
        <v>10</v>
      </c>
      <c r="AE34" t="s">
        <v>178</v>
      </c>
      <c r="AF34" s="44">
        <v>2.8</v>
      </c>
      <c r="AG34" s="44">
        <v>2700</v>
      </c>
      <c r="AH34" s="44"/>
      <c r="AI34" s="44">
        <v>10</v>
      </c>
    </row>
    <row r="35" spans="1:35" x14ac:dyDescent="0.25">
      <c r="A35" t="s">
        <v>183</v>
      </c>
      <c r="B35" s="44">
        <v>1.3</v>
      </c>
      <c r="C35" s="44">
        <v>2300</v>
      </c>
      <c r="D35" s="44"/>
      <c r="E35" s="44">
        <v>10</v>
      </c>
      <c r="AE35" t="s">
        <v>179</v>
      </c>
      <c r="AF35" s="44">
        <v>1.7</v>
      </c>
      <c r="AG35" s="44">
        <v>2100</v>
      </c>
      <c r="AH35" s="44"/>
      <c r="AI35" s="44">
        <v>10</v>
      </c>
    </row>
    <row r="36" spans="1:35" x14ac:dyDescent="0.25">
      <c r="A36" t="s">
        <v>184</v>
      </c>
      <c r="B36" s="44">
        <v>1</v>
      </c>
      <c r="C36" s="44">
        <v>2300</v>
      </c>
      <c r="D36" s="44"/>
      <c r="E36" s="44">
        <v>10</v>
      </c>
      <c r="AE36" t="s">
        <v>185</v>
      </c>
      <c r="AF36" s="44">
        <v>1.7</v>
      </c>
      <c r="AG36" s="44">
        <v>2500</v>
      </c>
      <c r="AH36" s="44"/>
      <c r="AI36" s="44">
        <v>10</v>
      </c>
    </row>
    <row r="37" spans="1:35" x14ac:dyDescent="0.25">
      <c r="A37" t="s">
        <v>151</v>
      </c>
      <c r="B37" s="44">
        <v>2.2000000000000002</v>
      </c>
      <c r="C37" s="44">
        <v>2800</v>
      </c>
      <c r="D37" s="44"/>
      <c r="E37" s="44">
        <v>10</v>
      </c>
    </row>
    <row r="38" spans="1:35" x14ac:dyDescent="0.25">
      <c r="A38" t="s">
        <v>186</v>
      </c>
      <c r="B38" s="44">
        <v>0.65</v>
      </c>
      <c r="C38" s="44">
        <v>1700</v>
      </c>
      <c r="D38" s="44"/>
      <c r="E38" s="44">
        <v>10</v>
      </c>
    </row>
    <row r="39" spans="1:35" x14ac:dyDescent="0.25">
      <c r="A39" t="s">
        <v>80</v>
      </c>
      <c r="B39" s="44">
        <v>1</v>
      </c>
      <c r="C39" s="44">
        <v>2000</v>
      </c>
      <c r="D39" s="44"/>
      <c r="E39" s="44">
        <v>10</v>
      </c>
    </row>
    <row r="40" spans="1:35" x14ac:dyDescent="0.25">
      <c r="A40" t="s">
        <v>187</v>
      </c>
      <c r="B40" s="44">
        <v>1</v>
      </c>
      <c r="C40" s="44">
        <v>2000</v>
      </c>
      <c r="D40" s="44"/>
      <c r="E40" s="44">
        <v>10</v>
      </c>
    </row>
    <row r="41" spans="1:35" x14ac:dyDescent="0.25">
      <c r="A41" t="s">
        <v>188</v>
      </c>
      <c r="B41" s="44">
        <v>1.63</v>
      </c>
      <c r="C41" s="44">
        <v>1100</v>
      </c>
      <c r="D41" s="44"/>
      <c r="E41" s="44">
        <v>10</v>
      </c>
    </row>
    <row r="42" spans="1:35" x14ac:dyDescent="0.25">
      <c r="A42" t="s">
        <v>189</v>
      </c>
      <c r="B42" s="44">
        <v>110</v>
      </c>
      <c r="C42" s="44">
        <v>7140</v>
      </c>
      <c r="D42" s="44"/>
      <c r="E42" s="44">
        <v>10</v>
      </c>
    </row>
    <row r="55" spans="1:8" x14ac:dyDescent="0.25">
      <c r="A55" s="65" t="s">
        <v>190</v>
      </c>
    </row>
    <row r="58" spans="1:8" ht="15.75" customHeight="1" x14ac:dyDescent="0.25">
      <c r="A58" s="141" t="s">
        <v>191</v>
      </c>
      <c r="B58" s="141"/>
      <c r="C58" s="141"/>
      <c r="D58" s="141"/>
      <c r="E58" s="141"/>
      <c r="F58" s="141"/>
      <c r="G58" s="141"/>
      <c r="H58" s="141"/>
    </row>
    <row r="60" spans="1:8" x14ac:dyDescent="0.25">
      <c r="A60" s="66" t="s">
        <v>192</v>
      </c>
      <c r="B60" s="66" t="s">
        <v>193</v>
      </c>
      <c r="C60" s="66" t="s">
        <v>194</v>
      </c>
      <c r="D60" s="66" t="s">
        <v>195</v>
      </c>
      <c r="E60" s="66" t="s">
        <v>196</v>
      </c>
      <c r="F60" s="103" t="s">
        <v>197</v>
      </c>
      <c r="G60" s="66" t="s">
        <v>198</v>
      </c>
    </row>
    <row r="61" spans="1:8" x14ac:dyDescent="0.25">
      <c r="A61" s="22" t="s">
        <v>2</v>
      </c>
      <c r="B61" s="48" t="s">
        <v>199</v>
      </c>
      <c r="C61" s="48">
        <v>50</v>
      </c>
      <c r="D61" s="48">
        <v>4</v>
      </c>
      <c r="E61" s="48">
        <v>85</v>
      </c>
      <c r="F61" s="48">
        <f>Resumen!$F$12</f>
        <v>20</v>
      </c>
      <c r="G61" s="48">
        <f>Resumen!$F$13</f>
        <v>50</v>
      </c>
    </row>
    <row r="62" spans="1:8" x14ac:dyDescent="0.25">
      <c r="A62" s="22" t="s">
        <v>200</v>
      </c>
      <c r="B62" s="48" t="s">
        <v>201</v>
      </c>
      <c r="C62" s="48">
        <v>250</v>
      </c>
      <c r="D62" s="48">
        <v>2</v>
      </c>
      <c r="E62" s="48">
        <v>85</v>
      </c>
      <c r="F62" s="48">
        <f>Resumen!$F$12</f>
        <v>20</v>
      </c>
      <c r="G62" s="48">
        <f>Resumen!$F$13</f>
        <v>50</v>
      </c>
    </row>
    <row r="63" spans="1:8" x14ac:dyDescent="0.25">
      <c r="A63" s="22" t="s">
        <v>202</v>
      </c>
      <c r="B63" s="48" t="s">
        <v>201</v>
      </c>
      <c r="C63" s="48">
        <v>150</v>
      </c>
      <c r="D63" s="48">
        <v>0</v>
      </c>
      <c r="E63" s="48">
        <v>90</v>
      </c>
      <c r="F63" s="48">
        <f>Resumen!$F$12</f>
        <v>20</v>
      </c>
      <c r="G63" s="48">
        <f>Resumen!$F$13</f>
        <v>50</v>
      </c>
    </row>
    <row r="64" spans="1:8" x14ac:dyDescent="0.25">
      <c r="A64" s="22" t="s">
        <v>203</v>
      </c>
      <c r="B64" s="48" t="s">
        <v>201</v>
      </c>
      <c r="C64" s="48">
        <v>300</v>
      </c>
      <c r="D64" s="48">
        <v>-2</v>
      </c>
      <c r="E64" s="48">
        <v>90</v>
      </c>
      <c r="F64" s="48">
        <f>Resumen!$F$12</f>
        <v>20</v>
      </c>
      <c r="G64" s="48">
        <f>Resumen!$F$13</f>
        <v>50</v>
      </c>
    </row>
    <row r="65" spans="1:7" x14ac:dyDescent="0.25">
      <c r="A65" s="22" t="s">
        <v>204</v>
      </c>
      <c r="B65" s="48" t="s">
        <v>205</v>
      </c>
      <c r="C65" s="48">
        <v>500</v>
      </c>
      <c r="D65" s="48">
        <v>-4</v>
      </c>
      <c r="E65" s="48">
        <v>90</v>
      </c>
      <c r="F65" s="48">
        <f>Resumen!$F$12</f>
        <v>20</v>
      </c>
      <c r="G65" s="48">
        <f>Resumen!$F$13</f>
        <v>50</v>
      </c>
    </row>
    <row r="66" spans="1:7" x14ac:dyDescent="0.25">
      <c r="A66" s="22" t="s">
        <v>206</v>
      </c>
      <c r="B66" s="48" t="s">
        <v>207</v>
      </c>
      <c r="C66" s="48">
        <v>100</v>
      </c>
      <c r="D66" s="48">
        <v>2</v>
      </c>
      <c r="E66" s="48">
        <v>85</v>
      </c>
      <c r="F66" s="48">
        <f>Resumen!$F$12</f>
        <v>20</v>
      </c>
      <c r="G66" s="48">
        <f>Resumen!$F$13</f>
        <v>50</v>
      </c>
    </row>
    <row r="67" spans="1:7" x14ac:dyDescent="0.25">
      <c r="A67" s="22" t="s">
        <v>208</v>
      </c>
      <c r="B67" s="48" t="s">
        <v>209</v>
      </c>
      <c r="C67" s="48">
        <v>300</v>
      </c>
      <c r="D67" s="48">
        <v>0</v>
      </c>
      <c r="E67" s="48">
        <v>85</v>
      </c>
      <c r="F67" s="48">
        <f>Resumen!$F$12</f>
        <v>20</v>
      </c>
      <c r="G67" s="48">
        <f>Resumen!$F$13</f>
        <v>50</v>
      </c>
    </row>
    <row r="68" spans="1:7" x14ac:dyDescent="0.25">
      <c r="A68" s="22" t="s">
        <v>210</v>
      </c>
      <c r="B68" s="48" t="s">
        <v>205</v>
      </c>
      <c r="C68" s="48">
        <v>500</v>
      </c>
      <c r="D68" s="48">
        <v>-2</v>
      </c>
      <c r="E68" s="48">
        <v>85</v>
      </c>
      <c r="F68" s="48">
        <f>Resumen!$F$12</f>
        <v>20</v>
      </c>
      <c r="G68" s="48">
        <f>Resumen!$F$13</f>
        <v>50</v>
      </c>
    </row>
    <row r="69" spans="1:7" x14ac:dyDescent="0.25">
      <c r="A69" s="22" t="s">
        <v>211</v>
      </c>
      <c r="B69" s="48" t="s">
        <v>199</v>
      </c>
      <c r="C69" s="48">
        <v>50</v>
      </c>
      <c r="D69" s="48">
        <v>5</v>
      </c>
      <c r="E69" s="48">
        <v>85</v>
      </c>
      <c r="F69" s="48">
        <f>Resumen!$F$12</f>
        <v>20</v>
      </c>
      <c r="G69" s="48">
        <f>Resumen!$F$13</f>
        <v>50</v>
      </c>
    </row>
    <row r="70" spans="1:7" x14ac:dyDescent="0.25">
      <c r="A70" s="22" t="s">
        <v>212</v>
      </c>
      <c r="B70" s="48" t="s">
        <v>201</v>
      </c>
      <c r="C70" s="48">
        <v>250</v>
      </c>
      <c r="D70" s="48">
        <v>3</v>
      </c>
      <c r="E70" s="48">
        <v>85</v>
      </c>
      <c r="F70" s="48">
        <f>Resumen!$F$12</f>
        <v>20</v>
      </c>
      <c r="G70" s="48">
        <f>Resumen!$F$13</f>
        <v>50</v>
      </c>
    </row>
    <row r="73" spans="1:7" x14ac:dyDescent="0.25">
      <c r="A73" s="142" t="s">
        <v>213</v>
      </c>
      <c r="B73" s="142"/>
      <c r="C73" s="142"/>
      <c r="D73" s="142"/>
      <c r="E73" s="142"/>
      <c r="F73" s="142"/>
      <c r="G73" s="142"/>
    </row>
    <row r="75" spans="1:7" x14ac:dyDescent="0.25">
      <c r="A75" s="67" t="s">
        <v>214</v>
      </c>
      <c r="B75" s="67" t="s">
        <v>11</v>
      </c>
      <c r="C75" s="67" t="s">
        <v>12</v>
      </c>
      <c r="D75" s="67" t="s">
        <v>13</v>
      </c>
      <c r="E75" s="67" t="s">
        <v>215</v>
      </c>
      <c r="F75" s="67" t="s">
        <v>15</v>
      </c>
    </row>
    <row r="76" spans="1:7" x14ac:dyDescent="0.25">
      <c r="A76" s="22" t="s">
        <v>199</v>
      </c>
      <c r="B76" s="23">
        <v>0.49</v>
      </c>
      <c r="C76" s="23">
        <v>0.4</v>
      </c>
      <c r="D76" s="23">
        <v>0.7</v>
      </c>
      <c r="E76" s="23">
        <v>0.7</v>
      </c>
      <c r="F76" s="23">
        <v>2.1</v>
      </c>
    </row>
    <row r="77" spans="1:7" x14ac:dyDescent="0.25">
      <c r="A77" s="22" t="s">
        <v>207</v>
      </c>
      <c r="B77" s="23">
        <v>0.49</v>
      </c>
      <c r="C77" s="23">
        <v>0.4</v>
      </c>
      <c r="D77" s="23">
        <v>0.7</v>
      </c>
      <c r="E77" s="23">
        <v>0.7</v>
      </c>
      <c r="F77" s="23">
        <v>2.1</v>
      </c>
    </row>
    <row r="78" spans="1:7" x14ac:dyDescent="0.25">
      <c r="A78" s="22" t="s">
        <v>201</v>
      </c>
      <c r="B78" s="23">
        <v>0.41</v>
      </c>
      <c r="C78" s="23">
        <v>0.35</v>
      </c>
      <c r="D78" s="23">
        <v>0.65</v>
      </c>
      <c r="E78" s="23">
        <v>0.65</v>
      </c>
      <c r="F78" s="23">
        <v>1.8</v>
      </c>
    </row>
    <row r="79" spans="1:7" x14ac:dyDescent="0.25">
      <c r="A79" s="22" t="s">
        <v>209</v>
      </c>
      <c r="B79" s="23">
        <v>0.41</v>
      </c>
      <c r="C79" s="23">
        <v>0.35</v>
      </c>
      <c r="D79" s="23">
        <v>0.65</v>
      </c>
      <c r="E79" s="23">
        <v>0.65</v>
      </c>
      <c r="F79" s="23">
        <v>1.8</v>
      </c>
    </row>
    <row r="80" spans="1:7" x14ac:dyDescent="0.25">
      <c r="A80" s="22" t="s">
        <v>205</v>
      </c>
      <c r="B80" s="23">
        <v>0.37</v>
      </c>
      <c r="C80" s="23">
        <v>0.33</v>
      </c>
      <c r="D80" s="23">
        <v>0.59</v>
      </c>
      <c r="E80" s="23">
        <v>0.59</v>
      </c>
      <c r="F80" s="23">
        <v>1.8</v>
      </c>
    </row>
  </sheetData>
  <mergeCells count="9">
    <mergeCell ref="Z1:AC1"/>
    <mergeCell ref="AE1:AH1"/>
    <mergeCell ref="A58:H58"/>
    <mergeCell ref="A73:G73"/>
    <mergeCell ref="A1:D1"/>
    <mergeCell ref="F1:I1"/>
    <mergeCell ref="K1:N1"/>
    <mergeCell ref="P1:S1"/>
    <mergeCell ref="U1:X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8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2.42578125" customWidth="1"/>
    <col min="8" max="8" width="13" customWidth="1"/>
    <col min="10" max="11" width="10" customWidth="1"/>
    <col min="12" max="12" width="15.85546875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134" t="s">
        <v>25</v>
      </c>
      <c r="C3">
        <f>SUM(D7:D26)</f>
        <v>44</v>
      </c>
      <c r="D3" t="s">
        <v>26</v>
      </c>
      <c r="E3" s="39" t="s">
        <v>27</v>
      </c>
      <c r="F3" s="40" t="s">
        <v>28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t="s">
        <v>217</v>
      </c>
      <c r="M6" t="s">
        <v>233</v>
      </c>
    </row>
    <row r="7" spans="1:13" x14ac:dyDescent="0.25">
      <c r="A7" s="44">
        <v>1</v>
      </c>
      <c r="B7" t="s">
        <v>76</v>
      </c>
      <c r="C7" t="s">
        <v>49</v>
      </c>
      <c r="D7" s="45">
        <v>1.5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0.25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900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:H20" si="0">IF(AND(G7&lt;&gt;"",G7&lt;&gt;0),G7,IF(AND(D7&lt;&gt;"",E7&lt;&gt;"",E7&gt;0),D7/(E7*100),""))</f>
        <v>0.06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10</v>
      </c>
      <c r="K7" s="23">
        <f t="shared" ref="K7:K26" si="1">IF(AND(D7&lt;&gt;"",J7&lt;&gt;""),J7*D7/100,"")</f>
        <v>0.15</v>
      </c>
      <c r="L7" s="54">
        <f>K7</f>
        <v>0.15</v>
      </c>
      <c r="M7" s="90">
        <f>IF(AND(B7&lt;&gt;"",C7&lt;&gt;""),610.5*EXP((17.269*($B$44-($B$44-$B$42)*(SUM($D$7:D7)/$C$3)))/(237.3+($B$44-($B$44-$B$42)*(SUM($D$7:D7)/$C$3)))),"")</f>
        <v>2259.2032293304983</v>
      </c>
    </row>
    <row r="8" spans="1:13" x14ac:dyDescent="0.25">
      <c r="A8" s="44">
        <v>2</v>
      </c>
      <c r="B8" t="s">
        <v>46</v>
      </c>
      <c r="C8" t="s">
        <v>100</v>
      </c>
      <c r="D8" s="45">
        <v>7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0.04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40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si="0"/>
        <v>1.75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</v>
      </c>
      <c r="K8" s="23">
        <f t="shared" si="1"/>
        <v>7.0000000000000007E-2</v>
      </c>
      <c r="L8" s="54">
        <f>L7+K8</f>
        <v>0.22</v>
      </c>
      <c r="M8" s="90">
        <f>IF(AND(B8&lt;&gt;"",C8&lt;&gt;""),610.5*EXP((17.269*($B$44-($B$44-$B$42)*(SUM($D$7:D8)/$C$3)))/(237.3+($B$44-($B$44-$B$42)*(SUM($D$7:D8)/$C$3)))),"")</f>
        <v>1925.5196969467254</v>
      </c>
    </row>
    <row r="9" spans="1:13" x14ac:dyDescent="0.25">
      <c r="A9" s="44">
        <v>3</v>
      </c>
      <c r="B9" t="s">
        <v>44</v>
      </c>
      <c r="C9" t="s">
        <v>45</v>
      </c>
      <c r="D9" s="45">
        <v>24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0.27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900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</v>
      </c>
      <c r="H9" s="46">
        <f t="shared" si="0"/>
        <v>0.88888888888888884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10</v>
      </c>
      <c r="K9" s="23">
        <f t="shared" si="1"/>
        <v>2.4</v>
      </c>
      <c r="L9" s="54">
        <f t="shared" ref="L9:L26" si="2">L8+K9</f>
        <v>2.62</v>
      </c>
      <c r="M9" s="90">
        <f>IF(AND(B9&lt;&gt;"",C9&lt;&gt;""),610.5*EXP((17.269*($B$44-($B$44-$B$42)*(SUM($D$7:D9)/$C$3)))/(237.3+($B$44-($B$44-$B$42)*(SUM($D$7:D9)/$C$3)))),"")</f>
        <v>1085.5561059649492</v>
      </c>
    </row>
    <row r="10" spans="1:13" x14ac:dyDescent="0.25">
      <c r="A10" s="44">
        <v>4</v>
      </c>
      <c r="B10" t="s">
        <v>74</v>
      </c>
      <c r="C10" t="s">
        <v>265</v>
      </c>
      <c r="D10" s="45">
        <v>1</v>
      </c>
      <c r="E10" s="46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>1</v>
      </c>
      <c r="F10" s="47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>1900</v>
      </c>
      <c r="G10" s="46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>0</v>
      </c>
      <c r="H10" s="46">
        <f t="shared" si="0"/>
        <v>0.01</v>
      </c>
      <c r="J10" s="48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>10</v>
      </c>
      <c r="K10" s="23">
        <f t="shared" si="1"/>
        <v>0.1</v>
      </c>
      <c r="L10" s="54">
        <f t="shared" si="2"/>
        <v>2.72</v>
      </c>
      <c r="M10" s="90">
        <f>IF(AND(B10&lt;&gt;"",C10&lt;&gt;""),610.5*EXP((17.269*($B$44-($B$44-$B$42)*(SUM($D$7:D10)/$C$3)))/(237.3+($B$44-($B$44-$B$42)*(SUM($D$7:D10)/$C$3)))),"")</f>
        <v>1059.0025242963491</v>
      </c>
    </row>
    <row r="11" spans="1:13" x14ac:dyDescent="0.25">
      <c r="A11" s="44">
        <v>5</v>
      </c>
      <c r="B11" t="s">
        <v>42</v>
      </c>
      <c r="C11" t="s">
        <v>91</v>
      </c>
      <c r="D11" s="45">
        <v>10</v>
      </c>
      <c r="E11" s="46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>3.5000000000000003E-2</v>
      </c>
      <c r="F11" s="47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>20</v>
      </c>
      <c r="G11" s="46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>0</v>
      </c>
      <c r="H11" s="46">
        <f t="shared" si="0"/>
        <v>2.8571428571428568</v>
      </c>
      <c r="J11" s="48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>50</v>
      </c>
      <c r="K11" s="23">
        <f t="shared" si="1"/>
        <v>5</v>
      </c>
      <c r="L11" s="54">
        <f t="shared" si="2"/>
        <v>7.7200000000000006</v>
      </c>
      <c r="M11" s="90">
        <f>IF(AND(B11&lt;&gt;"",C11&lt;&gt;""),610.5*EXP((17.269*($B$44-($B$44-$B$42)*(SUM($D$7:D11)/$C$3)))/(237.3+($B$44-($B$44-$B$42)*(SUM($D$7:D11)/$C$3)))),"")</f>
        <v>823.30860935543024</v>
      </c>
    </row>
    <row r="12" spans="1:13" x14ac:dyDescent="0.25">
      <c r="A12" s="44">
        <v>6</v>
      </c>
      <c r="B12" t="s">
        <v>40</v>
      </c>
      <c r="C12" t="s">
        <v>131</v>
      </c>
      <c r="D12" s="45">
        <v>0.5</v>
      </c>
      <c r="E12" s="46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>0.93</v>
      </c>
      <c r="F12" s="47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>1800</v>
      </c>
      <c r="G12" s="46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>0</v>
      </c>
      <c r="H12" s="46">
        <f t="shared" si="0"/>
        <v>5.3763440860215058E-3</v>
      </c>
      <c r="J12" s="48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>10</v>
      </c>
      <c r="K12" s="23">
        <f t="shared" si="1"/>
        <v>0.05</v>
      </c>
      <c r="L12" s="54">
        <f t="shared" si="2"/>
        <v>7.7700000000000005</v>
      </c>
      <c r="M12" s="90">
        <f>IF(AND(B12&lt;&gt;"",C12&lt;&gt;""),610.5*EXP((17.269*($B$44-($B$44-$B$42)*(SUM($D$7:D12)/$C$3)))/(237.3+($B$44-($B$44-$B$42)*(SUM($D$7:D12)/$C$3)))),"")</f>
        <v>812.84818061486487</v>
      </c>
    </row>
    <row r="13" spans="1:13" x14ac:dyDescent="0.25">
      <c r="A13" s="44">
        <v>7</v>
      </c>
      <c r="D13" s="45"/>
      <c r="E13" s="46" t="str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/>
      </c>
      <c r="F13" s="47" t="str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/>
      </c>
      <c r="G13" s="46" t="str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/>
      </c>
      <c r="H13" s="46" t="str">
        <f t="shared" si="0"/>
        <v/>
      </c>
      <c r="J13" s="48" t="str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/>
      </c>
      <c r="K13" s="23" t="str">
        <f t="shared" si="1"/>
        <v/>
      </c>
      <c r="L13" s="54" t="e">
        <f t="shared" si="2"/>
        <v>#VALUE!</v>
      </c>
      <c r="M13" s="90" t="str">
        <f>IF(AND(B13&lt;&gt;"",C13&lt;&gt;""),610.5*EXP((17.269*($B$44-($B$44-$B$42)*(SUM($D$7:D13)/$C$3)))/(237.3+($B$44-($B$44-$B$42)*(SUM($D$7:D13)/$C$3)))),"")</f>
        <v/>
      </c>
    </row>
    <row r="14" spans="1:13" x14ac:dyDescent="0.25">
      <c r="A14" s="44">
        <v>8</v>
      </c>
      <c r="D14" s="45"/>
      <c r="E14" s="46" t="str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/>
      </c>
      <c r="F14" s="47" t="str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/>
      </c>
      <c r="G14" s="46" t="str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/>
      </c>
      <c r="H14" s="46" t="str">
        <f t="shared" si="0"/>
        <v/>
      </c>
      <c r="J14" s="48" t="str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/>
      </c>
      <c r="K14" s="23" t="str">
        <f t="shared" si="1"/>
        <v/>
      </c>
      <c r="L14" s="54" t="e">
        <f t="shared" si="2"/>
        <v>#VALUE!</v>
      </c>
      <c r="M14" s="90" t="str">
        <f>IF(AND(B14&lt;&gt;"",C14&lt;&gt;""),610.5*EXP((17.269*($B$44-($B$44-$B$42)*(SUM($D$7:D14)/$C$3)))/(237.3+($B$44-($B$44-$B$42)*(SUM($D$7:D14)/$C$3)))),"")</f>
        <v/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0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1"/>
        <v/>
      </c>
      <c r="L15" s="54" t="e">
        <f t="shared" si="2"/>
        <v>#VALUE!</v>
      </c>
      <c r="M15" s="90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0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1"/>
        <v/>
      </c>
      <c r="L16" s="54" t="e">
        <f t="shared" si="2"/>
        <v>#VALUE!</v>
      </c>
      <c r="M16" s="90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0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1"/>
        <v/>
      </c>
      <c r="L17" s="54" t="e">
        <f t="shared" si="2"/>
        <v>#VALUE!</v>
      </c>
      <c r="M17" s="90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0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1"/>
        <v/>
      </c>
      <c r="L18" s="54" t="e">
        <f t="shared" si="2"/>
        <v>#VALUE!</v>
      </c>
      <c r="M18" s="90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0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1"/>
        <v/>
      </c>
      <c r="L19" s="54" t="e">
        <f t="shared" si="2"/>
        <v>#VALUE!</v>
      </c>
      <c r="M19" s="90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0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1"/>
        <v/>
      </c>
      <c r="L20" s="54" t="e">
        <f t="shared" si="2"/>
        <v>#VALUE!</v>
      </c>
      <c r="M20" s="90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3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1"/>
        <v/>
      </c>
      <c r="L21" s="54" t="e">
        <f t="shared" si="2"/>
        <v>#VALUE!</v>
      </c>
      <c r="M21" s="90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3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1"/>
        <v/>
      </c>
      <c r="L22" s="54" t="e">
        <f t="shared" si="2"/>
        <v>#VALUE!</v>
      </c>
      <c r="M22" s="90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3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1"/>
        <v/>
      </c>
      <c r="L23" s="54" t="e">
        <f t="shared" si="2"/>
        <v>#VALUE!</v>
      </c>
      <c r="M23" s="90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3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1"/>
        <v/>
      </c>
      <c r="L24" s="54" t="e">
        <f t="shared" si="2"/>
        <v>#VALUE!</v>
      </c>
      <c r="M24" s="90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3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1"/>
        <v/>
      </c>
      <c r="L25" s="54" t="e">
        <f t="shared" si="2"/>
        <v>#VALUE!</v>
      </c>
      <c r="M25" s="90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3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1"/>
        <v/>
      </c>
      <c r="L26" s="54" t="e">
        <f t="shared" si="2"/>
        <v>#VALUE!</v>
      </c>
      <c r="M26" s="90" t="str">
        <f>IF(AND(B26&lt;&gt;"",C26&lt;&gt;""),610.5*EXP((17.269*($B$44-($B$44-$B$42)*(SUM($D$7:D26)/$C$3)))/(237.3+($B$44-($B$44-$B$42)*(SUM($D$7:D26)/$C$3)))),"")</f>
        <v/>
      </c>
    </row>
    <row r="27" spans="1:13" x14ac:dyDescent="0.25">
      <c r="B27" s="87" t="s">
        <v>228</v>
      </c>
      <c r="C27" s="87"/>
      <c r="D27" s="87"/>
      <c r="E27" s="87"/>
      <c r="F27" s="87"/>
      <c r="G27" s="87"/>
      <c r="H27" s="87"/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5.5714080901177674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5.7414080901177673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0.1741733010968548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135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4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135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13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13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7.7700000000000005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61.461340846658416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58" si="5">C7</f>
        <v>Panel cartón-yeso</v>
      </c>
      <c r="D58" s="44">
        <f t="shared" si="5"/>
        <v>1.5</v>
      </c>
      <c r="E58" s="44">
        <f>D58/100</f>
        <v>1.4999999999999999E-2</v>
      </c>
      <c r="F58" s="88">
        <f>L7</f>
        <v>0.15</v>
      </c>
      <c r="G58" s="93">
        <f>J44</f>
        <v>1168.475571901171</v>
      </c>
      <c r="H58" s="91">
        <f>M7</f>
        <v>2259.2032293304983</v>
      </c>
    </row>
    <row r="59" spans="1:8" x14ac:dyDescent="0.25">
      <c r="C59" s="17" t="str">
        <f t="shared" ref="C59:D59" si="6">C8</f>
        <v>Lana mineral MW</v>
      </c>
      <c r="D59" s="44">
        <f t="shared" si="6"/>
        <v>7</v>
      </c>
      <c r="E59" s="44">
        <f>E58+D59/100</f>
        <v>8.5000000000000006E-2</v>
      </c>
      <c r="F59" s="88">
        <f t="shared" ref="F59:F77" si="7">L8</f>
        <v>0.22</v>
      </c>
      <c r="G59" s="93">
        <f>$G$58-($J$47*F59)</f>
        <v>1154.9540769149062</v>
      </c>
      <c r="H59" s="91">
        <f t="shared" ref="H59:H77" si="8">M8</f>
        <v>1925.5196969467254</v>
      </c>
    </row>
    <row r="60" spans="1:8" x14ac:dyDescent="0.25">
      <c r="C60" s="17" t="str">
        <f t="shared" ref="C60:D60" si="9">C9</f>
        <v>Muro termoarcilla 24cm</v>
      </c>
      <c r="D60" s="44">
        <f t="shared" si="9"/>
        <v>24</v>
      </c>
      <c r="E60" s="44">
        <f t="shared" ref="E60:E77" si="10">E59+D60/100</f>
        <v>0.32500000000000001</v>
      </c>
      <c r="F60" s="88">
        <f t="shared" si="7"/>
        <v>2.62</v>
      </c>
      <c r="G60" s="93">
        <f t="shared" ref="G60:G77" si="11">$G$58-($J$47*F60)</f>
        <v>1007.4468588829259</v>
      </c>
      <c r="H60" s="91">
        <f t="shared" si="8"/>
        <v>1085.5561059649492</v>
      </c>
    </row>
    <row r="61" spans="1:8" x14ac:dyDescent="0.25">
      <c r="C61" s="17" t="str">
        <f t="shared" ref="C61:D61" si="12">C10</f>
        <v xml:space="preserve">Revoco / Enfoscado </v>
      </c>
      <c r="D61" s="44">
        <f t="shared" si="12"/>
        <v>1</v>
      </c>
      <c r="E61" s="44">
        <f t="shared" si="10"/>
        <v>0.33500000000000002</v>
      </c>
      <c r="F61" s="88">
        <f t="shared" si="7"/>
        <v>2.72</v>
      </c>
      <c r="G61" s="93">
        <f t="shared" si="11"/>
        <v>1001.30072479826</v>
      </c>
      <c r="H61" s="91">
        <f t="shared" si="8"/>
        <v>1059.0025242963491</v>
      </c>
    </row>
    <row r="62" spans="1:8" x14ac:dyDescent="0.25">
      <c r="C62" s="17" t="str">
        <f t="shared" ref="C62:D62" si="13">C11</f>
        <v>Poliestireno expandido EPS + grafito</v>
      </c>
      <c r="D62" s="44">
        <f t="shared" si="13"/>
        <v>10</v>
      </c>
      <c r="E62" s="44">
        <f t="shared" si="10"/>
        <v>0.43500000000000005</v>
      </c>
      <c r="F62" s="88">
        <f t="shared" si="7"/>
        <v>7.7200000000000006</v>
      </c>
      <c r="G62" s="93">
        <f t="shared" si="11"/>
        <v>693.99402056496797</v>
      </c>
      <c r="H62" s="91">
        <f t="shared" si="8"/>
        <v>823.30860935543024</v>
      </c>
    </row>
    <row r="63" spans="1:8" x14ac:dyDescent="0.25">
      <c r="C63" s="17" t="str">
        <f t="shared" ref="C63:D63" si="14">C12</f>
        <v>Mortero hidrófugo</v>
      </c>
      <c r="D63" s="44">
        <f t="shared" si="14"/>
        <v>0.5</v>
      </c>
      <c r="E63" s="44">
        <f t="shared" si="10"/>
        <v>0.44000000000000006</v>
      </c>
      <c r="F63" s="88">
        <f t="shared" si="7"/>
        <v>7.7700000000000005</v>
      </c>
      <c r="G63" s="93">
        <f t="shared" si="11"/>
        <v>690.92095352263505</v>
      </c>
      <c r="H63" s="91">
        <f t="shared" si="8"/>
        <v>812.84818061486487</v>
      </c>
    </row>
    <row r="64" spans="1:8" x14ac:dyDescent="0.25">
      <c r="C64" s="17">
        <f t="shared" ref="C64:D64" si="15">C13</f>
        <v>0</v>
      </c>
      <c r="D64" s="44">
        <f t="shared" si="15"/>
        <v>0</v>
      </c>
      <c r="E64" s="44">
        <f t="shared" si="10"/>
        <v>0.44000000000000006</v>
      </c>
      <c r="F64" s="88" t="e">
        <f t="shared" si="7"/>
        <v>#VALUE!</v>
      </c>
      <c r="G64" s="93" t="e">
        <f t="shared" si="11"/>
        <v>#VALUE!</v>
      </c>
      <c r="H64" s="91" t="str">
        <f t="shared" si="8"/>
        <v/>
      </c>
    </row>
    <row r="65" spans="3:8" x14ac:dyDescent="0.25">
      <c r="C65" s="17">
        <f t="shared" ref="C65:D65" si="16">C14</f>
        <v>0</v>
      </c>
      <c r="D65" s="44">
        <f t="shared" si="16"/>
        <v>0</v>
      </c>
      <c r="E65" s="44">
        <f t="shared" si="10"/>
        <v>0.44000000000000006</v>
      </c>
      <c r="F65" s="88" t="e">
        <f t="shared" si="7"/>
        <v>#VALUE!</v>
      </c>
      <c r="G65" s="93" t="e">
        <f t="shared" si="11"/>
        <v>#VALUE!</v>
      </c>
      <c r="H65" s="91" t="str">
        <f t="shared" si="8"/>
        <v/>
      </c>
    </row>
    <row r="66" spans="3:8" x14ac:dyDescent="0.25">
      <c r="C66" s="17">
        <f t="shared" ref="C66:D66" si="17">C15</f>
        <v>0</v>
      </c>
      <c r="D66" s="44">
        <f t="shared" si="17"/>
        <v>0</v>
      </c>
      <c r="E66" s="44">
        <f t="shared" si="10"/>
        <v>0.44000000000000006</v>
      </c>
      <c r="F66" s="88" t="e">
        <f t="shared" si="7"/>
        <v>#VALUE!</v>
      </c>
      <c r="G66" s="93" t="e">
        <f t="shared" si="11"/>
        <v>#VALUE!</v>
      </c>
      <c r="H66" s="91" t="str">
        <f t="shared" si="8"/>
        <v/>
      </c>
    </row>
    <row r="67" spans="3:8" x14ac:dyDescent="0.25">
      <c r="C67" s="17">
        <f t="shared" ref="C67:D67" si="18">C16</f>
        <v>0</v>
      </c>
      <c r="D67" s="44">
        <f t="shared" si="18"/>
        <v>0</v>
      </c>
      <c r="E67" s="44">
        <f t="shared" si="10"/>
        <v>0.44000000000000006</v>
      </c>
      <c r="F67" s="88" t="e">
        <f t="shared" si="7"/>
        <v>#VALUE!</v>
      </c>
      <c r="G67" s="93" t="e">
        <f t="shared" si="11"/>
        <v>#VALUE!</v>
      </c>
      <c r="H67" s="91" t="str">
        <f t="shared" si="8"/>
        <v/>
      </c>
    </row>
    <row r="68" spans="3:8" x14ac:dyDescent="0.25">
      <c r="C68" s="17">
        <f t="shared" ref="C68:D68" si="19">C17</f>
        <v>0</v>
      </c>
      <c r="D68" s="44">
        <f t="shared" si="19"/>
        <v>0</v>
      </c>
      <c r="E68" s="44">
        <f t="shared" si="10"/>
        <v>0.44000000000000006</v>
      </c>
      <c r="F68" s="88" t="e">
        <f t="shared" si="7"/>
        <v>#VALUE!</v>
      </c>
      <c r="G68" s="93" t="e">
        <f t="shared" si="11"/>
        <v>#VALUE!</v>
      </c>
      <c r="H68" s="91" t="str">
        <f t="shared" si="8"/>
        <v/>
      </c>
    </row>
    <row r="69" spans="3:8" x14ac:dyDescent="0.25">
      <c r="C69" s="17">
        <f t="shared" ref="C69:D69" si="20">C18</f>
        <v>0</v>
      </c>
      <c r="D69" s="44">
        <f t="shared" si="20"/>
        <v>0</v>
      </c>
      <c r="E69" s="44">
        <f t="shared" si="10"/>
        <v>0.44000000000000006</v>
      </c>
      <c r="F69" s="88" t="e">
        <f t="shared" si="7"/>
        <v>#VALUE!</v>
      </c>
      <c r="G69" s="93" t="e">
        <f t="shared" si="11"/>
        <v>#VALUE!</v>
      </c>
      <c r="H69" s="91" t="str">
        <f t="shared" si="8"/>
        <v/>
      </c>
    </row>
    <row r="70" spans="3:8" x14ac:dyDescent="0.25">
      <c r="C70" s="17">
        <f t="shared" ref="C70:D70" si="21">C19</f>
        <v>0</v>
      </c>
      <c r="D70" s="44">
        <f t="shared" si="21"/>
        <v>0</v>
      </c>
      <c r="E70" s="44">
        <f t="shared" si="10"/>
        <v>0.44000000000000006</v>
      </c>
      <c r="F70" s="88" t="e">
        <f t="shared" si="7"/>
        <v>#VALUE!</v>
      </c>
      <c r="G70" s="93" t="e">
        <f t="shared" si="11"/>
        <v>#VALUE!</v>
      </c>
      <c r="H70" s="91" t="str">
        <f t="shared" si="8"/>
        <v/>
      </c>
    </row>
    <row r="71" spans="3:8" x14ac:dyDescent="0.25">
      <c r="C71" s="17">
        <f t="shared" ref="C71:D71" si="22">C20</f>
        <v>0</v>
      </c>
      <c r="D71" s="44">
        <f t="shared" si="22"/>
        <v>0</v>
      </c>
      <c r="E71" s="44">
        <f t="shared" si="10"/>
        <v>0.44000000000000006</v>
      </c>
      <c r="F71" s="88" t="e">
        <f t="shared" si="7"/>
        <v>#VALUE!</v>
      </c>
      <c r="G71" s="93" t="e">
        <f t="shared" si="11"/>
        <v>#VALUE!</v>
      </c>
      <c r="H71" s="91" t="str">
        <f t="shared" si="8"/>
        <v/>
      </c>
    </row>
    <row r="72" spans="3:8" x14ac:dyDescent="0.25">
      <c r="C72" s="17">
        <f t="shared" ref="C72:D72" si="23">C21</f>
        <v>0</v>
      </c>
      <c r="D72" s="44">
        <f t="shared" si="23"/>
        <v>0</v>
      </c>
      <c r="E72" s="44">
        <f t="shared" si="10"/>
        <v>0.44000000000000006</v>
      </c>
      <c r="F72" s="88" t="e">
        <f t="shared" si="7"/>
        <v>#VALUE!</v>
      </c>
      <c r="G72" s="93" t="e">
        <f t="shared" si="11"/>
        <v>#VALUE!</v>
      </c>
      <c r="H72" s="91" t="str">
        <f t="shared" si="8"/>
        <v/>
      </c>
    </row>
    <row r="73" spans="3:8" x14ac:dyDescent="0.25">
      <c r="C73" s="17">
        <f t="shared" ref="C73:D73" si="24">C22</f>
        <v>0</v>
      </c>
      <c r="D73" s="44">
        <f t="shared" si="24"/>
        <v>0</v>
      </c>
      <c r="E73" s="44">
        <f t="shared" si="10"/>
        <v>0.44000000000000006</v>
      </c>
      <c r="F73" s="88" t="e">
        <f t="shared" si="7"/>
        <v>#VALUE!</v>
      </c>
      <c r="G73" s="93" t="e">
        <f t="shared" si="11"/>
        <v>#VALUE!</v>
      </c>
      <c r="H73" s="91" t="str">
        <f t="shared" si="8"/>
        <v/>
      </c>
    </row>
    <row r="74" spans="3:8" x14ac:dyDescent="0.25">
      <c r="C74" s="17">
        <f t="shared" ref="C74:D74" si="25">C23</f>
        <v>0</v>
      </c>
      <c r="D74" s="44">
        <f t="shared" si="25"/>
        <v>0</v>
      </c>
      <c r="E74" s="44">
        <f t="shared" si="10"/>
        <v>0.44000000000000006</v>
      </c>
      <c r="F74" s="88" t="e">
        <f t="shared" si="7"/>
        <v>#VALUE!</v>
      </c>
      <c r="G74" s="93" t="e">
        <f t="shared" si="11"/>
        <v>#VALUE!</v>
      </c>
      <c r="H74" s="91" t="str">
        <f t="shared" si="8"/>
        <v/>
      </c>
    </row>
    <row r="75" spans="3:8" x14ac:dyDescent="0.25">
      <c r="C75" s="17">
        <f t="shared" ref="C75:D75" si="26">C24</f>
        <v>0</v>
      </c>
      <c r="D75" s="44">
        <f t="shared" si="26"/>
        <v>0</v>
      </c>
      <c r="E75" s="44">
        <f t="shared" si="10"/>
        <v>0.44000000000000006</v>
      </c>
      <c r="F75" s="88" t="e">
        <f t="shared" si="7"/>
        <v>#VALUE!</v>
      </c>
      <c r="G75" s="93" t="e">
        <f t="shared" si="11"/>
        <v>#VALUE!</v>
      </c>
      <c r="H75" s="91" t="str">
        <f t="shared" si="8"/>
        <v/>
      </c>
    </row>
    <row r="76" spans="3:8" x14ac:dyDescent="0.25">
      <c r="C76" s="17">
        <f t="shared" ref="C76:D76" si="27">C25</f>
        <v>0</v>
      </c>
      <c r="D76" s="44">
        <f t="shared" si="27"/>
        <v>0</v>
      </c>
      <c r="E76" s="44">
        <f t="shared" si="10"/>
        <v>0.44000000000000006</v>
      </c>
      <c r="F76" s="88" t="e">
        <f t="shared" si="7"/>
        <v>#VALUE!</v>
      </c>
      <c r="G76" s="93" t="e">
        <f t="shared" si="11"/>
        <v>#VALUE!</v>
      </c>
      <c r="H76" s="91" t="str">
        <f t="shared" si="8"/>
        <v/>
      </c>
    </row>
    <row r="77" spans="3:8" x14ac:dyDescent="0.25">
      <c r="C77" s="36">
        <f t="shared" ref="C77:D77" si="28">C26</f>
        <v>0</v>
      </c>
      <c r="D77" s="86">
        <f t="shared" si="28"/>
        <v>0</v>
      </c>
      <c r="E77" s="86">
        <f t="shared" si="10"/>
        <v>0.44000000000000006</v>
      </c>
      <c r="F77" s="89" t="e">
        <f t="shared" si="7"/>
        <v>#VALUE!</v>
      </c>
      <c r="G77" s="94" t="e">
        <f t="shared" si="11"/>
        <v>#VALUE!</v>
      </c>
      <c r="H77" s="92" t="str">
        <f t="shared" si="8"/>
        <v/>
      </c>
    </row>
    <row r="78" spans="3:8" x14ac:dyDescent="0.25">
      <c r="C78" t="s">
        <v>227</v>
      </c>
      <c r="D78" s="44"/>
      <c r="E78" s="44">
        <f t="shared" ref="E78" si="29">E77+D78</f>
        <v>0.44000000000000006</v>
      </c>
    </row>
  </sheetData>
  <mergeCells count="3">
    <mergeCell ref="A1:I1"/>
    <mergeCell ref="A29:I29"/>
    <mergeCell ref="A40:K40"/>
  </mergeCells>
  <dataValidations count="2">
    <dataValidation type="list" allowBlank="1" sqref="B7:B26" xr:uid="{00000000-0002-0000-0100-000000000000}">
      <formula1>"ACABADO EXTERIOR,AISLAMIENTO EXTERIOR,CAPA ADICIONAL EXTERIOR,SOPORTE,CAPA ADICIONAL INTERIOR,AISLAMIENTO INTERIOR,ACABADO INTERIOR"</formula1>
      <formula2>0</formula2>
    </dataValidation>
    <dataValidation type="list" allowBlank="1" sqref="C7:C26" xr:uid="{00000000-0002-0000-0100-000001000000}">
      <formula1>INDIRECT(SUBSTITUTE(B7," ",""))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"/>
  <sheetViews>
    <sheetView zoomScaleNormal="100" workbookViewId="0">
      <selection sqref="A1:I1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0" customWidth="1"/>
    <col min="8" max="8" width="13" customWidth="1"/>
    <col min="10" max="11" width="10" customWidth="1"/>
    <col min="12" max="12" width="9.42578125" bestFit="1" customWidth="1"/>
    <col min="13" max="13" width="9.28515625" bestFit="1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40" t="s">
        <v>71</v>
      </c>
      <c r="C3">
        <f>SUM(D7:D26)</f>
        <v>35.5</v>
      </c>
      <c r="D3" t="s">
        <v>26</v>
      </c>
      <c r="E3" s="39" t="s">
        <v>27</v>
      </c>
      <c r="F3" s="40" t="s">
        <v>72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s="13" t="s">
        <v>217</v>
      </c>
      <c r="M6" s="13" t="s">
        <v>233</v>
      </c>
    </row>
    <row r="7" spans="1:13" x14ac:dyDescent="0.25">
      <c r="A7" s="44">
        <v>1</v>
      </c>
      <c r="B7" t="s">
        <v>76</v>
      </c>
      <c r="C7" t="s">
        <v>77</v>
      </c>
      <c r="D7" s="45">
        <v>0.5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0.3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1000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:H20" si="0">IF(AND(G7&lt;&gt;"",G7&lt;&gt;0),G7,IF(AND(D7&lt;&gt;"",E7&lt;&gt;"",E7&gt;0),D7/(E7*100),""))</f>
        <v>1.6666666666666666E-2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10</v>
      </c>
      <c r="K7" s="23">
        <f>IF(AND(D7&lt;&gt;"",J7&lt;&gt;""),J7*D7/100,"")</f>
        <v>0.05</v>
      </c>
      <c r="L7" s="99">
        <f>K7</f>
        <v>0.05</v>
      </c>
      <c r="M7" s="99">
        <f>IF(AND(B7&lt;&gt;"",C7&lt;&gt;""),610.5*EXP((17.269*($B$44-($B$44-$B$42)*(SUM($D$7:D7)/$C$3)))/(237.3+($B$44-($B$44-$B$42)*(SUM($D$7:D7)/$C$3)))),"")</f>
        <v>2304.5508448988567</v>
      </c>
    </row>
    <row r="8" spans="1:13" x14ac:dyDescent="0.25">
      <c r="A8" s="44">
        <v>2</v>
      </c>
      <c r="B8" t="s">
        <v>48</v>
      </c>
      <c r="C8" t="s">
        <v>265</v>
      </c>
      <c r="D8" s="45">
        <v>1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1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1900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si="0"/>
        <v>0.01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10</v>
      </c>
      <c r="K8" s="23">
        <f>IF(AND(D8&lt;&gt;"",J8&lt;&gt;""),J8*D8/100,"")</f>
        <v>0.1</v>
      </c>
      <c r="L8" s="99">
        <f>L7+K8</f>
        <v>0.15000000000000002</v>
      </c>
      <c r="M8" s="99">
        <f>IF(AND(B8&lt;&gt;"",C8&lt;&gt;""),610.5*EXP((17.269*($B$44-($B$44-$B$42)*(SUM($D$7:D8)/$C$3)))/(237.3+($B$44-($B$44-$B$42)*(SUM($D$7:D8)/$C$3)))),"")</f>
        <v>2240.9267967397755</v>
      </c>
    </row>
    <row r="9" spans="1:13" x14ac:dyDescent="0.25">
      <c r="A9" s="44">
        <v>3</v>
      </c>
      <c r="B9" t="s">
        <v>48</v>
      </c>
      <c r="C9" t="s">
        <v>264</v>
      </c>
      <c r="D9" s="45">
        <v>8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0.44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1000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</v>
      </c>
      <c r="H9" s="46">
        <f t="shared" si="0"/>
        <v>0.18181818181818182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10</v>
      </c>
      <c r="K9" s="23">
        <f>IF(AND(D10&lt;&gt;"",J9&lt;&gt;""),J9*D10/100,"")</f>
        <v>0.3</v>
      </c>
      <c r="L9" s="99">
        <f t="shared" ref="L9:L26" si="1">L8+K9</f>
        <v>0.45</v>
      </c>
      <c r="M9" s="99">
        <f>IF(AND(B9&lt;&gt;"",C9&lt;&gt;""),610.5*EXP((17.269*($B$44-($B$44-$B$42)*(SUM($D$7:D9)/$C$3)))/(237.3+($B$44-($B$44-$B$42)*(SUM($D$7:D9)/$C$3)))),"")</f>
        <v>1784.8399474830585</v>
      </c>
    </row>
    <row r="10" spans="1:13" x14ac:dyDescent="0.25">
      <c r="A10" s="44">
        <v>4</v>
      </c>
      <c r="B10" t="s">
        <v>48</v>
      </c>
      <c r="C10" t="s">
        <v>75</v>
      </c>
      <c r="D10" s="45">
        <v>3</v>
      </c>
      <c r="E10" s="46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>0</v>
      </c>
      <c r="F10" s="47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>0</v>
      </c>
      <c r="G10" s="46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>0.18</v>
      </c>
      <c r="H10" s="46">
        <f t="shared" si="0"/>
        <v>0.18</v>
      </c>
      <c r="J10" s="48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>1</v>
      </c>
      <c r="K10" s="23">
        <f>IF(AND(D11&lt;&gt;"",J10&lt;&gt;""),J10*D11/100,"")</f>
        <v>0.1</v>
      </c>
      <c r="L10" s="99">
        <f t="shared" si="1"/>
        <v>0.55000000000000004</v>
      </c>
      <c r="M10" s="99">
        <f>IF(AND(B10&lt;&gt;"",C10&lt;&gt;""),610.5*EXP((17.269*($B$44-($B$44-$B$42)*(SUM($D$7:D10)/$C$3)))/(237.3+($B$44-($B$44-$B$42)*(SUM($D$7:D10)/$C$3)))),"")</f>
        <v>1636.095111946423</v>
      </c>
    </row>
    <row r="11" spans="1:13" x14ac:dyDescent="0.25">
      <c r="A11" s="44">
        <v>5</v>
      </c>
      <c r="B11" t="s">
        <v>46</v>
      </c>
      <c r="C11" t="s">
        <v>43</v>
      </c>
      <c r="D11" s="45">
        <v>10</v>
      </c>
      <c r="E11" s="46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>3.4000000000000002E-2</v>
      </c>
      <c r="F11" s="47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>35</v>
      </c>
      <c r="G11" s="46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>0</v>
      </c>
      <c r="H11" s="46">
        <f t="shared" si="0"/>
        <v>2.9411764705882351</v>
      </c>
      <c r="J11" s="48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>150</v>
      </c>
      <c r="K11" s="23">
        <f>IF(AND(D12&lt;&gt;"",J11&lt;&gt;""),J11*D12/100,"")</f>
        <v>17.25</v>
      </c>
      <c r="L11" s="99">
        <f t="shared" si="1"/>
        <v>17.8</v>
      </c>
      <c r="M11" s="99">
        <f>IF(AND(B11&lt;&gt;"",C11&lt;&gt;""),610.5*EXP((17.269*($B$44-($B$44-$B$42)*(SUM($D$7:D11)/$C$3)))/(237.3+($B$44-($B$44-$B$42)*(SUM($D$7:D11)/$C$3)))),"")</f>
        <v>1215.7750375558917</v>
      </c>
    </row>
    <row r="12" spans="1:13" x14ac:dyDescent="0.25">
      <c r="A12" s="44">
        <v>6</v>
      </c>
      <c r="B12" t="s">
        <v>44</v>
      </c>
      <c r="C12" t="s">
        <v>73</v>
      </c>
      <c r="D12" s="45">
        <v>11.5</v>
      </c>
      <c r="E12" s="46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>0.49</v>
      </c>
      <c r="F12" s="47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>1200</v>
      </c>
      <c r="G12" s="46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>0</v>
      </c>
      <c r="H12" s="46">
        <f t="shared" ref="H12:H13" si="2">IF(AND(G12&lt;&gt;"",G12&lt;&gt;0),G12,IF(AND(D12&lt;&gt;"",E12&lt;&gt;"",E12&gt;0),D12/(E12*100),""))</f>
        <v>0.23469387755102042</v>
      </c>
      <c r="J12" s="48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>10</v>
      </c>
      <c r="K12" s="23">
        <f>IF(AND(D13&lt;&gt;"",J12&lt;&gt;""),J12*D13/100,"")</f>
        <v>0.15</v>
      </c>
      <c r="L12" s="99">
        <f t="shared" si="1"/>
        <v>17.95</v>
      </c>
      <c r="M12" s="99">
        <f>IF(AND(B12&lt;&gt;"",C12&lt;&gt;""),610.5*EXP((17.269*($B$44-($B$44-$B$42)*(SUM($D$7:D12)/$C$3)))/(237.3+($B$44-($B$44-$B$42)*(SUM($D$7:D12)/$C$3)))),"")</f>
        <v>852.34585115543621</v>
      </c>
    </row>
    <row r="13" spans="1:13" x14ac:dyDescent="0.25">
      <c r="A13" s="44">
        <v>7</v>
      </c>
      <c r="B13" t="s">
        <v>40</v>
      </c>
      <c r="C13" t="s">
        <v>90</v>
      </c>
      <c r="D13" s="45">
        <v>1.5</v>
      </c>
      <c r="E13" s="46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>1</v>
      </c>
      <c r="F13" s="47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>1900</v>
      </c>
      <c r="G13" s="46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>0</v>
      </c>
      <c r="H13" s="46">
        <f t="shared" si="2"/>
        <v>1.4999999999999999E-2</v>
      </c>
      <c r="J13" s="48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>10</v>
      </c>
      <c r="K13" s="23">
        <f t="shared" ref="K13:K26" si="3">IF(AND(D13&lt;&gt;"",J13&lt;&gt;""),J13*D13/100,"")</f>
        <v>0.15</v>
      </c>
      <c r="L13" s="99">
        <f t="shared" si="1"/>
        <v>18.099999999999998</v>
      </c>
      <c r="M13" s="99">
        <f>IF(AND(B13&lt;&gt;"",C13&lt;&gt;""),610.5*EXP((17.269*($B$44-($B$44-$B$42)*(SUM($D$7:D13)/$C$3)))/(237.3+($B$44-($B$44-$B$42)*(SUM($D$7:D13)/$C$3)))),"")</f>
        <v>812.84818061486487</v>
      </c>
    </row>
    <row r="14" spans="1:13" x14ac:dyDescent="0.25">
      <c r="A14" s="44">
        <v>8</v>
      </c>
      <c r="D14" s="45"/>
      <c r="E14" s="46" t="str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/>
      </c>
      <c r="F14" s="47" t="str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/>
      </c>
      <c r="G14" s="46" t="str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/>
      </c>
      <c r="H14" s="46" t="str">
        <f t="shared" si="0"/>
        <v/>
      </c>
      <c r="J14" s="48" t="str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/>
      </c>
      <c r="K14" s="23" t="str">
        <f t="shared" si="3"/>
        <v/>
      </c>
      <c r="L14" s="99" t="e">
        <f t="shared" si="1"/>
        <v>#VALUE!</v>
      </c>
      <c r="M14" s="99" t="str">
        <f>IF(AND(B14&lt;&gt;"",C14&lt;&gt;""),610.5*EXP((17.269*($B$44-($B$44-$B$42)*(SUM($D$7:D14)/$C$3)))/(237.3+($B$44-($B$44-$B$42)*(SUM($D$7:D14)/$C$3)))),"")</f>
        <v/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0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3"/>
        <v/>
      </c>
      <c r="L15" s="99" t="e">
        <f t="shared" si="1"/>
        <v>#VALUE!</v>
      </c>
      <c r="M15" s="99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0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3"/>
        <v/>
      </c>
      <c r="L16" s="99" t="e">
        <f t="shared" si="1"/>
        <v>#VALUE!</v>
      </c>
      <c r="M16" s="99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0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3"/>
        <v/>
      </c>
      <c r="L17" s="99" t="e">
        <f t="shared" si="1"/>
        <v>#VALUE!</v>
      </c>
      <c r="M17" s="99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0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3"/>
        <v/>
      </c>
      <c r="L18" s="99" t="e">
        <f t="shared" si="1"/>
        <v>#VALUE!</v>
      </c>
      <c r="M18" s="99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0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3"/>
        <v/>
      </c>
      <c r="L19" s="99" t="e">
        <f t="shared" si="1"/>
        <v>#VALUE!</v>
      </c>
      <c r="M19" s="99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0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3"/>
        <v/>
      </c>
      <c r="L20" s="99" t="e">
        <f t="shared" si="1"/>
        <v>#VALUE!</v>
      </c>
      <c r="M20" s="99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4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3"/>
        <v/>
      </c>
      <c r="L21" s="99" t="e">
        <f t="shared" si="1"/>
        <v>#VALUE!</v>
      </c>
      <c r="M21" s="99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4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3"/>
        <v/>
      </c>
      <c r="L22" s="99" t="e">
        <f t="shared" si="1"/>
        <v>#VALUE!</v>
      </c>
      <c r="M22" s="99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4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3"/>
        <v/>
      </c>
      <c r="L23" s="99" t="e">
        <f t="shared" si="1"/>
        <v>#VALUE!</v>
      </c>
      <c r="M23" s="99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4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3"/>
        <v/>
      </c>
      <c r="L24" s="99" t="e">
        <f t="shared" si="1"/>
        <v>#VALUE!</v>
      </c>
      <c r="M24" s="99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4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3"/>
        <v/>
      </c>
      <c r="L25" s="99" t="e">
        <f t="shared" si="1"/>
        <v>#VALUE!</v>
      </c>
      <c r="M25" s="99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4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3"/>
        <v/>
      </c>
      <c r="L26" s="99" t="e">
        <f t="shared" si="1"/>
        <v>#VALUE!</v>
      </c>
      <c r="M26" s="99" t="str">
        <f>IF(AND(B26&lt;&gt;"",C26&lt;&gt;""),610.5*EXP((17.269*($B$44-($B$44-$B$42)*(SUM($D$7:D26)/$C$3)))/(237.3+($B$44-($B$44-$B$42)*(SUM($D$7:D26)/$C$3)))),"")</f>
        <v/>
      </c>
    </row>
    <row r="27" spans="1:13" x14ac:dyDescent="0.25">
      <c r="B27" s="87" t="s">
        <v>228</v>
      </c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3.5793551966241042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3.7493551966241041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0.26671252723678829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135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5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135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13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13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18.099999999999998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26.384233059587622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73" si="6">C7</f>
        <v>Enlucido de yeso</v>
      </c>
      <c r="D58" s="44">
        <f t="shared" si="6"/>
        <v>0.5</v>
      </c>
      <c r="E58" s="44">
        <f>D58/100</f>
        <v>5.0000000000000001E-3</v>
      </c>
      <c r="F58" s="88">
        <f>L7</f>
        <v>0.05</v>
      </c>
      <c r="G58" s="93">
        <f>J44</f>
        <v>1168.475571901171</v>
      </c>
      <c r="H58" s="91">
        <f>M7</f>
        <v>2304.5508448988567</v>
      </c>
    </row>
    <row r="59" spans="1:8" x14ac:dyDescent="0.25">
      <c r="C59" s="17" t="str">
        <f t="shared" si="6"/>
        <v xml:space="preserve">Revoco / Enfoscado </v>
      </c>
      <c r="D59" s="44">
        <f t="shared" si="6"/>
        <v>1</v>
      </c>
      <c r="E59" s="44">
        <f>E58+D59/100</f>
        <v>1.4999999999999999E-2</v>
      </c>
      <c r="F59" s="88">
        <f t="shared" ref="F59:F77" si="7">L8</f>
        <v>0.15000000000000002</v>
      </c>
      <c r="G59" s="93">
        <f>$G$58-($J$47*F59)</f>
        <v>1164.5179369422328</v>
      </c>
      <c r="H59" s="91">
        <f t="shared" ref="H59:H77" si="8">M8</f>
        <v>2240.9267967397755</v>
      </c>
    </row>
    <row r="60" spans="1:8" x14ac:dyDescent="0.25">
      <c r="C60" s="17" t="str">
        <f t="shared" si="6"/>
        <v>Tabique ladrillo hueco</v>
      </c>
      <c r="D60" s="44">
        <f t="shared" si="6"/>
        <v>8</v>
      </c>
      <c r="E60" s="44">
        <f t="shared" ref="E60:E77" si="9">E59+D60/100</f>
        <v>9.5000000000000001E-2</v>
      </c>
      <c r="F60" s="88">
        <f t="shared" si="7"/>
        <v>0.45</v>
      </c>
      <c r="G60" s="93">
        <f t="shared" ref="G60:G77" si="10">$G$58-($J$47*F60)</f>
        <v>1156.6026670243566</v>
      </c>
      <c r="H60" s="91">
        <f t="shared" si="8"/>
        <v>1784.8399474830585</v>
      </c>
    </row>
    <row r="61" spans="1:8" x14ac:dyDescent="0.25">
      <c r="C61" s="17" t="str">
        <f t="shared" si="6"/>
        <v>Cámara aire no ventilada</v>
      </c>
      <c r="D61" s="44">
        <f t="shared" si="6"/>
        <v>3</v>
      </c>
      <c r="E61" s="44">
        <f t="shared" si="9"/>
        <v>0.125</v>
      </c>
      <c r="F61" s="88">
        <f t="shared" si="7"/>
        <v>0.55000000000000004</v>
      </c>
      <c r="G61" s="93">
        <f t="shared" si="10"/>
        <v>1153.9642437183977</v>
      </c>
      <c r="H61" s="91">
        <f t="shared" si="8"/>
        <v>1636.095111946423</v>
      </c>
    </row>
    <row r="62" spans="1:8" x14ac:dyDescent="0.25">
      <c r="C62" s="17" t="str">
        <f t="shared" si="6"/>
        <v>Poliestireno extruido XPS</v>
      </c>
      <c r="D62" s="44">
        <f t="shared" si="6"/>
        <v>10</v>
      </c>
      <c r="E62" s="44">
        <f t="shared" si="9"/>
        <v>0.22500000000000001</v>
      </c>
      <c r="F62" s="88">
        <f t="shared" si="7"/>
        <v>17.8</v>
      </c>
      <c r="G62" s="93">
        <f t="shared" si="10"/>
        <v>698.83622344051128</v>
      </c>
      <c r="H62" s="91">
        <f t="shared" si="8"/>
        <v>1215.7750375558917</v>
      </c>
    </row>
    <row r="63" spans="1:8" x14ac:dyDescent="0.25">
      <c r="C63" s="17" t="str">
        <f t="shared" si="6"/>
        <v>Ladrillo perforado 11.5cm</v>
      </c>
      <c r="D63" s="44">
        <f t="shared" si="6"/>
        <v>11.5</v>
      </c>
      <c r="E63" s="44">
        <f t="shared" si="9"/>
        <v>0.34</v>
      </c>
      <c r="F63" s="88">
        <f t="shared" si="7"/>
        <v>17.95</v>
      </c>
      <c r="G63" s="93">
        <f t="shared" si="10"/>
        <v>694.87858848157316</v>
      </c>
      <c r="H63" s="91">
        <f t="shared" si="8"/>
        <v>852.34585115543621</v>
      </c>
    </row>
    <row r="64" spans="1:8" x14ac:dyDescent="0.25">
      <c r="C64" s="17" t="str">
        <f t="shared" si="6"/>
        <v>Enfoscado de cemento</v>
      </c>
      <c r="D64" s="44">
        <f t="shared" si="6"/>
        <v>1.5</v>
      </c>
      <c r="E64" s="44">
        <f t="shared" si="9"/>
        <v>0.35500000000000004</v>
      </c>
      <c r="F64" s="88">
        <f t="shared" si="7"/>
        <v>18.099999999999998</v>
      </c>
      <c r="G64" s="93">
        <f t="shared" si="10"/>
        <v>690.92095352263505</v>
      </c>
      <c r="H64" s="91">
        <f t="shared" si="8"/>
        <v>812.84818061486487</v>
      </c>
    </row>
    <row r="65" spans="3:8" x14ac:dyDescent="0.25">
      <c r="C65" s="17">
        <f t="shared" si="6"/>
        <v>0</v>
      </c>
      <c r="D65" s="44">
        <f t="shared" si="6"/>
        <v>0</v>
      </c>
      <c r="E65" s="44">
        <f t="shared" si="9"/>
        <v>0.35500000000000004</v>
      </c>
      <c r="F65" s="88" t="e">
        <f t="shared" si="7"/>
        <v>#VALUE!</v>
      </c>
      <c r="G65" s="93" t="e">
        <f t="shared" si="10"/>
        <v>#VALUE!</v>
      </c>
      <c r="H65" s="91" t="str">
        <f t="shared" si="8"/>
        <v/>
      </c>
    </row>
    <row r="66" spans="3:8" x14ac:dyDescent="0.25">
      <c r="C66" s="17">
        <f t="shared" si="6"/>
        <v>0</v>
      </c>
      <c r="D66" s="44">
        <f t="shared" si="6"/>
        <v>0</v>
      </c>
      <c r="E66" s="44">
        <f t="shared" si="9"/>
        <v>0.35500000000000004</v>
      </c>
      <c r="F66" s="88" t="e">
        <f t="shared" si="7"/>
        <v>#VALUE!</v>
      </c>
      <c r="G66" s="93" t="e">
        <f t="shared" si="10"/>
        <v>#VALUE!</v>
      </c>
      <c r="H66" s="91" t="str">
        <f t="shared" si="8"/>
        <v/>
      </c>
    </row>
    <row r="67" spans="3:8" x14ac:dyDescent="0.25">
      <c r="C67" s="17">
        <f t="shared" si="6"/>
        <v>0</v>
      </c>
      <c r="D67" s="44">
        <f t="shared" si="6"/>
        <v>0</v>
      </c>
      <c r="E67" s="44">
        <f t="shared" si="9"/>
        <v>0.35500000000000004</v>
      </c>
      <c r="F67" s="88" t="e">
        <f t="shared" si="7"/>
        <v>#VALUE!</v>
      </c>
      <c r="G67" s="93" t="e">
        <f t="shared" si="10"/>
        <v>#VALUE!</v>
      </c>
      <c r="H67" s="91" t="str">
        <f t="shared" si="8"/>
        <v/>
      </c>
    </row>
    <row r="68" spans="3:8" x14ac:dyDescent="0.25">
      <c r="C68" s="17">
        <f t="shared" si="6"/>
        <v>0</v>
      </c>
      <c r="D68" s="44">
        <f t="shared" si="6"/>
        <v>0</v>
      </c>
      <c r="E68" s="44">
        <f t="shared" si="9"/>
        <v>0.35500000000000004</v>
      </c>
      <c r="F68" s="88" t="e">
        <f t="shared" si="7"/>
        <v>#VALUE!</v>
      </c>
      <c r="G68" s="93" t="e">
        <f t="shared" si="10"/>
        <v>#VALUE!</v>
      </c>
      <c r="H68" s="91" t="str">
        <f t="shared" si="8"/>
        <v/>
      </c>
    </row>
    <row r="69" spans="3:8" x14ac:dyDescent="0.25">
      <c r="C69" s="17">
        <f t="shared" si="6"/>
        <v>0</v>
      </c>
      <c r="D69" s="44">
        <f t="shared" si="6"/>
        <v>0</v>
      </c>
      <c r="E69" s="44">
        <f t="shared" si="9"/>
        <v>0.35500000000000004</v>
      </c>
      <c r="F69" s="88" t="e">
        <f t="shared" si="7"/>
        <v>#VALUE!</v>
      </c>
      <c r="G69" s="93" t="e">
        <f t="shared" si="10"/>
        <v>#VALUE!</v>
      </c>
      <c r="H69" s="91" t="str">
        <f t="shared" si="8"/>
        <v/>
      </c>
    </row>
    <row r="70" spans="3:8" x14ac:dyDescent="0.25">
      <c r="C70" s="17">
        <f t="shared" si="6"/>
        <v>0</v>
      </c>
      <c r="D70" s="44">
        <f t="shared" si="6"/>
        <v>0</v>
      </c>
      <c r="E70" s="44">
        <f t="shared" si="9"/>
        <v>0.35500000000000004</v>
      </c>
      <c r="F70" s="88" t="e">
        <f t="shared" si="7"/>
        <v>#VALUE!</v>
      </c>
      <c r="G70" s="93" t="e">
        <f t="shared" si="10"/>
        <v>#VALUE!</v>
      </c>
      <c r="H70" s="91" t="str">
        <f t="shared" si="8"/>
        <v/>
      </c>
    </row>
    <row r="71" spans="3:8" x14ac:dyDescent="0.25">
      <c r="C71" s="17">
        <f t="shared" si="6"/>
        <v>0</v>
      </c>
      <c r="D71" s="44">
        <f t="shared" si="6"/>
        <v>0</v>
      </c>
      <c r="E71" s="44">
        <f t="shared" si="9"/>
        <v>0.35500000000000004</v>
      </c>
      <c r="F71" s="88" t="e">
        <f t="shared" si="7"/>
        <v>#VALUE!</v>
      </c>
      <c r="G71" s="93" t="e">
        <f t="shared" si="10"/>
        <v>#VALUE!</v>
      </c>
      <c r="H71" s="91" t="str">
        <f t="shared" si="8"/>
        <v/>
      </c>
    </row>
    <row r="72" spans="3:8" x14ac:dyDescent="0.25">
      <c r="C72" s="17">
        <f t="shared" si="6"/>
        <v>0</v>
      </c>
      <c r="D72" s="44">
        <f t="shared" si="6"/>
        <v>0</v>
      </c>
      <c r="E72" s="44">
        <f t="shared" si="9"/>
        <v>0.35500000000000004</v>
      </c>
      <c r="F72" s="88" t="e">
        <f t="shared" si="7"/>
        <v>#VALUE!</v>
      </c>
      <c r="G72" s="93" t="e">
        <f t="shared" si="10"/>
        <v>#VALUE!</v>
      </c>
      <c r="H72" s="91" t="str">
        <f t="shared" si="8"/>
        <v/>
      </c>
    </row>
    <row r="73" spans="3:8" x14ac:dyDescent="0.25">
      <c r="C73" s="17">
        <f t="shared" si="6"/>
        <v>0</v>
      </c>
      <c r="D73" s="44">
        <f t="shared" si="6"/>
        <v>0</v>
      </c>
      <c r="E73" s="44">
        <f t="shared" si="9"/>
        <v>0.35500000000000004</v>
      </c>
      <c r="F73" s="88" t="e">
        <f t="shared" si="7"/>
        <v>#VALUE!</v>
      </c>
      <c r="G73" s="93" t="e">
        <f t="shared" si="10"/>
        <v>#VALUE!</v>
      </c>
      <c r="H73" s="91" t="str">
        <f t="shared" si="8"/>
        <v/>
      </c>
    </row>
    <row r="74" spans="3:8" x14ac:dyDescent="0.25">
      <c r="C74" s="17">
        <f t="shared" ref="C74:D77" si="11">C23</f>
        <v>0</v>
      </c>
      <c r="D74" s="44">
        <f t="shared" si="11"/>
        <v>0</v>
      </c>
      <c r="E74" s="44">
        <f t="shared" si="9"/>
        <v>0.35500000000000004</v>
      </c>
      <c r="F74" s="88" t="e">
        <f t="shared" si="7"/>
        <v>#VALUE!</v>
      </c>
      <c r="G74" s="93" t="e">
        <f t="shared" si="10"/>
        <v>#VALUE!</v>
      </c>
      <c r="H74" s="91" t="str">
        <f t="shared" si="8"/>
        <v/>
      </c>
    </row>
    <row r="75" spans="3:8" x14ac:dyDescent="0.25">
      <c r="C75" s="17">
        <f t="shared" si="11"/>
        <v>0</v>
      </c>
      <c r="D75" s="44">
        <f t="shared" si="11"/>
        <v>0</v>
      </c>
      <c r="E75" s="44">
        <f t="shared" si="9"/>
        <v>0.35500000000000004</v>
      </c>
      <c r="F75" s="88" t="e">
        <f t="shared" si="7"/>
        <v>#VALUE!</v>
      </c>
      <c r="G75" s="93" t="e">
        <f t="shared" si="10"/>
        <v>#VALUE!</v>
      </c>
      <c r="H75" s="91" t="str">
        <f t="shared" si="8"/>
        <v/>
      </c>
    </row>
    <row r="76" spans="3:8" x14ac:dyDescent="0.25">
      <c r="C76" s="17">
        <f t="shared" si="11"/>
        <v>0</v>
      </c>
      <c r="D76" s="44">
        <f t="shared" si="11"/>
        <v>0</v>
      </c>
      <c r="E76" s="44">
        <f t="shared" si="9"/>
        <v>0.35500000000000004</v>
      </c>
      <c r="F76" s="88" t="e">
        <f t="shared" si="7"/>
        <v>#VALUE!</v>
      </c>
      <c r="G76" s="93" t="e">
        <f t="shared" si="10"/>
        <v>#VALUE!</v>
      </c>
      <c r="H76" s="91" t="str">
        <f t="shared" si="8"/>
        <v/>
      </c>
    </row>
    <row r="77" spans="3:8" x14ac:dyDescent="0.25">
      <c r="C77" s="36">
        <f t="shared" si="11"/>
        <v>0</v>
      </c>
      <c r="D77" s="86">
        <f t="shared" si="11"/>
        <v>0</v>
      </c>
      <c r="E77" s="86">
        <f t="shared" si="9"/>
        <v>0.35500000000000004</v>
      </c>
      <c r="F77" s="89" t="e">
        <f t="shared" si="7"/>
        <v>#VALUE!</v>
      </c>
      <c r="G77" s="94" t="e">
        <f t="shared" si="10"/>
        <v>#VALUE!</v>
      </c>
      <c r="H77" s="92" t="str">
        <f t="shared" si="8"/>
        <v/>
      </c>
    </row>
    <row r="78" spans="3:8" x14ac:dyDescent="0.25">
      <c r="C78" t="s">
        <v>227</v>
      </c>
      <c r="D78" s="44"/>
      <c r="E78" s="44">
        <f t="shared" ref="E78" si="12">E77+D78</f>
        <v>0.35500000000000004</v>
      </c>
    </row>
  </sheetData>
  <mergeCells count="3">
    <mergeCell ref="A1:I1"/>
    <mergeCell ref="A29:I29"/>
    <mergeCell ref="A40:K40"/>
  </mergeCells>
  <dataValidations count="2">
    <dataValidation type="list" allowBlank="1" sqref="B7:B26" xr:uid="{00000000-0002-0000-0200-000000000000}">
      <formula1>"ACABADO EXTERIOR,AISLAMIENTO EXTERIOR,CAPA ADICIONAL EXTERIOR,SOPORTE,CAPA ADICIONAL INTERIOR,AISLAMIENTO INTERIOR,ACABADO INTERIOR"</formula1>
      <formula2>0</formula2>
    </dataValidation>
    <dataValidation type="list" allowBlank="1" sqref="C7:C26" xr:uid="{00000000-0002-0000-0200-000001000000}">
      <formula1>INDIRECT(SUBSTITUTE(B7," ",""))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8"/>
  <sheetViews>
    <sheetView zoomScaleNormal="100" workbookViewId="0">
      <selection activeCell="M6" sqref="L6:M26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0" customWidth="1"/>
    <col min="8" max="8" width="13" customWidth="1"/>
    <col min="10" max="10" width="8" customWidth="1"/>
    <col min="11" max="11" width="10" customWidth="1"/>
    <col min="12" max="12" width="9.42578125" bestFit="1" customWidth="1"/>
    <col min="13" max="13" width="9.28515625" bestFit="1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40" t="s">
        <v>78</v>
      </c>
      <c r="C3">
        <f>SUM(D7:D26)</f>
        <v>40.799999999999997</v>
      </c>
      <c r="D3" t="s">
        <v>26</v>
      </c>
      <c r="E3" s="39" t="s">
        <v>27</v>
      </c>
      <c r="F3" s="40" t="s">
        <v>79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s="13" t="s">
        <v>217</v>
      </c>
      <c r="M6" s="13" t="s">
        <v>233</v>
      </c>
    </row>
    <row r="7" spans="1:13" x14ac:dyDescent="0.25">
      <c r="A7" s="44">
        <v>1</v>
      </c>
      <c r="B7" t="s">
        <v>76</v>
      </c>
      <c r="C7" t="s">
        <v>49</v>
      </c>
      <c r="D7" s="45">
        <v>1.5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0.25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900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:H20" si="0">IF(AND(G7&lt;&gt;"",G7&lt;&gt;0),G7,IF(AND(D7&lt;&gt;"",E7&lt;&gt;"",E7&gt;0),D7/(E7*100),""))</f>
        <v>0.06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10</v>
      </c>
      <c r="K7" s="23">
        <f t="shared" ref="K7:K26" si="1">IF(AND(D7&lt;&gt;"",J7&lt;&gt;""),J7*D7/100,"")</f>
        <v>0.15</v>
      </c>
      <c r="L7" s="99">
        <f>K7</f>
        <v>0.15</v>
      </c>
      <c r="M7" s="99">
        <f>IF(AND(B7&lt;&gt;"",C7&lt;&gt;""),610.5*EXP((17.269*($B$44-($B$44-$B$42)*(SUM($D$7:D7)/$C$3)))/(237.3+($B$44-($B$44-$B$42)*(SUM($D$7:D7)/$C$3)))),"")</f>
        <v>2253.2021792026048</v>
      </c>
    </row>
    <row r="8" spans="1:13" x14ac:dyDescent="0.25">
      <c r="A8" s="44">
        <v>2</v>
      </c>
      <c r="B8" t="s">
        <v>46</v>
      </c>
      <c r="C8" t="s">
        <v>47</v>
      </c>
      <c r="D8" s="45">
        <v>10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3.7999999999999999E-2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50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si="0"/>
        <v>2.6315789473684212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</v>
      </c>
      <c r="K8" s="23">
        <f t="shared" si="1"/>
        <v>0.1</v>
      </c>
      <c r="L8" s="99">
        <f>L7+K8</f>
        <v>0.25</v>
      </c>
      <c r="M8" s="99">
        <f>IF(AND(B8&lt;&gt;"",C8&lt;&gt;""),610.5*EXP((17.269*($B$44-($B$44-$B$42)*(SUM($D$7:D8)/$C$3)))/(237.3+($B$44-($B$44-$B$42)*(SUM($D$7:D8)/$C$3)))),"")</f>
        <v>1758.9438829193848</v>
      </c>
    </row>
    <row r="9" spans="1:13" x14ac:dyDescent="0.25">
      <c r="A9" s="44">
        <v>3</v>
      </c>
      <c r="B9" t="s">
        <v>44</v>
      </c>
      <c r="C9" t="s">
        <v>81</v>
      </c>
      <c r="D9" s="45">
        <v>22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2.2999999999999998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2400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</v>
      </c>
      <c r="H9" s="46">
        <f t="shared" si="0"/>
        <v>9.5652173913043495E-2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100</v>
      </c>
      <c r="K9" s="23">
        <f t="shared" si="1"/>
        <v>22</v>
      </c>
      <c r="L9" s="99">
        <f t="shared" ref="L9:L26" si="2">L8+K9</f>
        <v>22.25</v>
      </c>
      <c r="M9" s="99">
        <f>IF(AND(B9&lt;&gt;"",C9&lt;&gt;""),610.5*EXP((17.269*($B$44-($B$44-$B$42)*(SUM($D$7:D9)/$C$3)))/(237.3+($B$44-($B$44-$B$42)*(SUM($D$7:D9)/$C$3)))),"")</f>
        <v>991.93989899401242</v>
      </c>
    </row>
    <row r="10" spans="1:13" x14ac:dyDescent="0.25">
      <c r="A10" s="44">
        <v>4</v>
      </c>
      <c r="B10" t="s">
        <v>74</v>
      </c>
      <c r="C10" t="s">
        <v>96</v>
      </c>
      <c r="D10" s="45">
        <v>0.3</v>
      </c>
      <c r="E10" s="46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>0.23</v>
      </c>
      <c r="F10" s="47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>1100</v>
      </c>
      <c r="G10" s="46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>0</v>
      </c>
      <c r="H10" s="46">
        <f t="shared" si="0"/>
        <v>1.3043478260869565E-2</v>
      </c>
      <c r="J10" s="48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>50000</v>
      </c>
      <c r="K10" s="23">
        <f t="shared" si="1"/>
        <v>150</v>
      </c>
      <c r="L10" s="99">
        <f t="shared" si="2"/>
        <v>172.25</v>
      </c>
      <c r="M10" s="99">
        <f>IF(AND(B10&lt;&gt;"",C10&lt;&gt;""),610.5*EXP((17.269*($B$44-($B$44-$B$42)*(SUM($D$7:D10)/$C$3)))/(237.3+($B$44-($B$44-$B$42)*(SUM($D$7:D10)/$C$3)))),"")</f>
        <v>983.94659844408875</v>
      </c>
    </row>
    <row r="11" spans="1:13" x14ac:dyDescent="0.25">
      <c r="A11" s="44">
        <v>5</v>
      </c>
      <c r="B11" t="s">
        <v>42</v>
      </c>
      <c r="C11" t="s">
        <v>43</v>
      </c>
      <c r="D11" s="45">
        <v>5</v>
      </c>
      <c r="E11" s="46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>3.4000000000000002E-2</v>
      </c>
      <c r="F11" s="47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>35</v>
      </c>
      <c r="G11" s="46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>0</v>
      </c>
      <c r="H11" s="46">
        <f t="shared" si="0"/>
        <v>1.4705882352941175</v>
      </c>
      <c r="J11" s="48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>150</v>
      </c>
      <c r="K11" s="23">
        <f t="shared" si="1"/>
        <v>7.5</v>
      </c>
      <c r="L11" s="99">
        <f t="shared" si="2"/>
        <v>179.75</v>
      </c>
      <c r="M11" s="99">
        <f>IF(AND(B11&lt;&gt;"",C11&lt;&gt;""),610.5*EXP((17.269*($B$44-($B$44-$B$42)*(SUM($D$7:D11)/$C$3)))/(237.3+($B$44-($B$44-$B$42)*(SUM($D$7:D11)/$C$3)))),"")</f>
        <v>858.82540092500722</v>
      </c>
    </row>
    <row r="12" spans="1:13" x14ac:dyDescent="0.25">
      <c r="A12" s="44">
        <v>6</v>
      </c>
      <c r="B12" t="s">
        <v>40</v>
      </c>
      <c r="C12" t="s">
        <v>188</v>
      </c>
      <c r="D12" s="45">
        <v>2</v>
      </c>
      <c r="E12" s="46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>1.63</v>
      </c>
      <c r="F12" s="47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>1100</v>
      </c>
      <c r="G12" s="46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>0</v>
      </c>
      <c r="H12" s="46">
        <f t="shared" si="0"/>
        <v>1.2269938650306749E-2</v>
      </c>
      <c r="J12" s="48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>10</v>
      </c>
      <c r="K12" s="23">
        <f t="shared" si="1"/>
        <v>0.2</v>
      </c>
      <c r="L12" s="99">
        <f t="shared" si="2"/>
        <v>179.95</v>
      </c>
      <c r="M12" s="99">
        <f>IF(AND(B12&lt;&gt;"",C12&lt;&gt;""),610.5*EXP((17.269*($B$44-($B$44-$B$42)*(SUM($D$7:D12)/$C$3)))/(237.3+($B$44-($B$44-$B$42)*(SUM($D$7:D12)/$C$3)))),"")</f>
        <v>812.84818061486487</v>
      </c>
    </row>
    <row r="13" spans="1:13" x14ac:dyDescent="0.25">
      <c r="A13" s="44">
        <v>7</v>
      </c>
      <c r="D13" s="45"/>
      <c r="E13" s="46" t="str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/>
      </c>
      <c r="F13" s="47" t="str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/>
      </c>
      <c r="G13" s="46" t="str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/>
      </c>
      <c r="H13" s="46" t="str">
        <f t="shared" si="0"/>
        <v/>
      </c>
      <c r="J13" s="48" t="str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/>
      </c>
      <c r="K13" s="23" t="str">
        <f t="shared" si="1"/>
        <v/>
      </c>
      <c r="L13" s="99" t="e">
        <f t="shared" si="2"/>
        <v>#VALUE!</v>
      </c>
      <c r="M13" s="99" t="str">
        <f>IF(AND(B13&lt;&gt;"",C13&lt;&gt;""),610.5*EXP((17.269*($B$44-($B$44-$B$42)*(SUM($D$7:D13)/$C$3)))/(237.3+($B$44-($B$44-$B$42)*(SUM($D$7:D13)/$C$3)))),"")</f>
        <v/>
      </c>
    </row>
    <row r="14" spans="1:13" x14ac:dyDescent="0.25">
      <c r="A14" s="44">
        <v>8</v>
      </c>
      <c r="D14" s="45"/>
      <c r="E14" s="46" t="str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/>
      </c>
      <c r="F14" s="47" t="str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/>
      </c>
      <c r="G14" s="46" t="str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/>
      </c>
      <c r="H14" s="46" t="str">
        <f t="shared" si="0"/>
        <v/>
      </c>
      <c r="J14" s="48" t="str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/>
      </c>
      <c r="K14" s="23" t="str">
        <f t="shared" si="1"/>
        <v/>
      </c>
      <c r="L14" s="99" t="e">
        <f t="shared" si="2"/>
        <v>#VALUE!</v>
      </c>
      <c r="M14" s="99" t="str">
        <f>IF(AND(B14&lt;&gt;"",C14&lt;&gt;""),610.5*EXP((17.269*($B$44-($B$44-$B$42)*(SUM($D$7:D14)/$C$3)))/(237.3+($B$44-($B$44-$B$42)*(SUM($D$7:D14)/$C$3)))),"")</f>
        <v/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0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1"/>
        <v/>
      </c>
      <c r="L15" s="99" t="e">
        <f t="shared" si="2"/>
        <v>#VALUE!</v>
      </c>
      <c r="M15" s="99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0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1"/>
        <v/>
      </c>
      <c r="L16" s="99" t="e">
        <f t="shared" si="2"/>
        <v>#VALUE!</v>
      </c>
      <c r="M16" s="99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0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1"/>
        <v/>
      </c>
      <c r="L17" s="99" t="e">
        <f t="shared" si="2"/>
        <v>#VALUE!</v>
      </c>
      <c r="M17" s="99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0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1"/>
        <v/>
      </c>
      <c r="L18" s="99" t="e">
        <f t="shared" si="2"/>
        <v>#VALUE!</v>
      </c>
      <c r="M18" s="99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0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1"/>
        <v/>
      </c>
      <c r="L19" s="99" t="e">
        <f t="shared" si="2"/>
        <v>#VALUE!</v>
      </c>
      <c r="M19" s="99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0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1"/>
        <v/>
      </c>
      <c r="L20" s="99" t="e">
        <f t="shared" si="2"/>
        <v>#VALUE!</v>
      </c>
      <c r="M20" s="99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3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1"/>
        <v/>
      </c>
      <c r="L21" s="99" t="e">
        <f t="shared" si="2"/>
        <v>#VALUE!</v>
      </c>
      <c r="M21" s="99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3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1"/>
        <v/>
      </c>
      <c r="L22" s="99" t="e">
        <f t="shared" si="2"/>
        <v>#VALUE!</v>
      </c>
      <c r="M22" s="99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3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1"/>
        <v/>
      </c>
      <c r="L23" s="99" t="e">
        <f t="shared" si="2"/>
        <v>#VALUE!</v>
      </c>
      <c r="M23" s="99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3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1"/>
        <v/>
      </c>
      <c r="L24" s="99" t="e">
        <f t="shared" si="2"/>
        <v>#VALUE!</v>
      </c>
      <c r="M24" s="99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3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1"/>
        <v/>
      </c>
      <c r="L25" s="99" t="e">
        <f t="shared" si="2"/>
        <v>#VALUE!</v>
      </c>
      <c r="M25" s="99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3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1"/>
        <v/>
      </c>
      <c r="L26" s="99" t="e">
        <f t="shared" si="2"/>
        <v>#VALUE!</v>
      </c>
      <c r="M26" s="99" t="str">
        <f>IF(AND(B26&lt;&gt;"",C26&lt;&gt;""),610.5*EXP((17.269*($B$44-($B$44-$B$42)*(SUM($D$7:D26)/$C$3)))/(237.3+($B$44-($B$44-$B$42)*(SUM($D$7:D26)/$C$3)))),"")</f>
        <v/>
      </c>
    </row>
    <row r="27" spans="1:13" x14ac:dyDescent="0.25">
      <c r="B27" s="87" t="s">
        <v>228</v>
      </c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4.2831327734867584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4.4531327734867583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0.22456101150943453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135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4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135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13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13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179.95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2.6538183849876962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73" si="5">C7</f>
        <v>Panel cartón-yeso</v>
      </c>
      <c r="D58" s="44">
        <f t="shared" si="5"/>
        <v>1.5</v>
      </c>
      <c r="E58" s="44">
        <f>D58/100</f>
        <v>1.4999999999999999E-2</v>
      </c>
      <c r="F58" s="88">
        <f>L7</f>
        <v>0.15</v>
      </c>
      <c r="G58" s="93">
        <f>J44</f>
        <v>1168.475571901171</v>
      </c>
      <c r="H58" s="91">
        <f>M7</f>
        <v>2253.2021792026048</v>
      </c>
    </row>
    <row r="59" spans="1:8" x14ac:dyDescent="0.25">
      <c r="C59" s="17" t="str">
        <f t="shared" si="5"/>
        <v>Lana de roca</v>
      </c>
      <c r="D59" s="44">
        <f t="shared" si="5"/>
        <v>10</v>
      </c>
      <c r="E59" s="44">
        <f>E58+D59/100</f>
        <v>0.115</v>
      </c>
      <c r="F59" s="88">
        <f t="shared" ref="F59:F77" si="6">L8</f>
        <v>0.25</v>
      </c>
      <c r="G59" s="93">
        <f>$G$58-($J$47*F59)</f>
        <v>1167.812117304924</v>
      </c>
      <c r="H59" s="91">
        <f t="shared" ref="H59:H77" si="7">M8</f>
        <v>1758.9438829193848</v>
      </c>
    </row>
    <row r="60" spans="1:8" x14ac:dyDescent="0.25">
      <c r="C60" s="17" t="str">
        <f t="shared" si="5"/>
        <v>Losa hormigón armado</v>
      </c>
      <c r="D60" s="44">
        <f t="shared" si="5"/>
        <v>22</v>
      </c>
      <c r="E60" s="44">
        <f t="shared" ref="E60:E77" si="8">E59+D60/100</f>
        <v>0.33500000000000002</v>
      </c>
      <c r="F60" s="88">
        <f t="shared" si="6"/>
        <v>22.25</v>
      </c>
      <c r="G60" s="93">
        <f t="shared" ref="G60:G77" si="9">$G$58-($J$47*F60)</f>
        <v>1109.4281128351947</v>
      </c>
      <c r="H60" s="91">
        <f t="shared" si="7"/>
        <v>991.93989899401242</v>
      </c>
    </row>
    <row r="61" spans="1:8" x14ac:dyDescent="0.25">
      <c r="C61" s="17" t="str">
        <f t="shared" si="5"/>
        <v>Lámina impermeabilizante</v>
      </c>
      <c r="D61" s="44">
        <f t="shared" si="5"/>
        <v>0.3</v>
      </c>
      <c r="E61" s="44">
        <f t="shared" si="8"/>
        <v>0.33800000000000002</v>
      </c>
      <c r="F61" s="88">
        <f t="shared" si="6"/>
        <v>172.25</v>
      </c>
      <c r="G61" s="93">
        <f t="shared" si="9"/>
        <v>711.35535508704027</v>
      </c>
      <c r="H61" s="91">
        <f t="shared" si="7"/>
        <v>983.94659844408875</v>
      </c>
    </row>
    <row r="62" spans="1:8" x14ac:dyDescent="0.25">
      <c r="C62" s="17" t="str">
        <f t="shared" si="5"/>
        <v>Poliestireno extruido XPS</v>
      </c>
      <c r="D62" s="44">
        <f t="shared" si="5"/>
        <v>5</v>
      </c>
      <c r="E62" s="44">
        <f t="shared" si="8"/>
        <v>0.38800000000000001</v>
      </c>
      <c r="F62" s="88">
        <f t="shared" si="6"/>
        <v>179.75</v>
      </c>
      <c r="G62" s="93">
        <f t="shared" si="9"/>
        <v>691.45171719963264</v>
      </c>
      <c r="H62" s="91">
        <f t="shared" si="7"/>
        <v>858.82540092500722</v>
      </c>
    </row>
    <row r="63" spans="1:8" x14ac:dyDescent="0.25">
      <c r="C63" s="17" t="str">
        <f t="shared" si="5"/>
        <v>Teja de Hormigón</v>
      </c>
      <c r="D63" s="44">
        <f t="shared" si="5"/>
        <v>2</v>
      </c>
      <c r="E63" s="44">
        <f t="shared" si="8"/>
        <v>0.40800000000000003</v>
      </c>
      <c r="F63" s="88">
        <f t="shared" si="6"/>
        <v>179.95</v>
      </c>
      <c r="G63" s="93">
        <f t="shared" si="9"/>
        <v>690.92095352263505</v>
      </c>
      <c r="H63" s="91">
        <f t="shared" si="7"/>
        <v>812.84818061486487</v>
      </c>
    </row>
    <row r="64" spans="1:8" x14ac:dyDescent="0.25">
      <c r="C64" s="17">
        <f t="shared" si="5"/>
        <v>0</v>
      </c>
      <c r="D64" s="44">
        <f t="shared" si="5"/>
        <v>0</v>
      </c>
      <c r="E64" s="44">
        <f t="shared" si="8"/>
        <v>0.40800000000000003</v>
      </c>
      <c r="F64" s="88" t="e">
        <f t="shared" si="6"/>
        <v>#VALUE!</v>
      </c>
      <c r="G64" s="93" t="e">
        <f t="shared" si="9"/>
        <v>#VALUE!</v>
      </c>
      <c r="H64" s="91" t="str">
        <f t="shared" si="7"/>
        <v/>
      </c>
    </row>
    <row r="65" spans="3:8" x14ac:dyDescent="0.25">
      <c r="C65" s="17">
        <f t="shared" si="5"/>
        <v>0</v>
      </c>
      <c r="D65" s="44">
        <f t="shared" si="5"/>
        <v>0</v>
      </c>
      <c r="E65" s="44">
        <f t="shared" si="8"/>
        <v>0.40800000000000003</v>
      </c>
      <c r="F65" s="88" t="e">
        <f t="shared" si="6"/>
        <v>#VALUE!</v>
      </c>
      <c r="G65" s="93" t="e">
        <f t="shared" si="9"/>
        <v>#VALUE!</v>
      </c>
      <c r="H65" s="91" t="str">
        <f t="shared" si="7"/>
        <v/>
      </c>
    </row>
    <row r="66" spans="3:8" x14ac:dyDescent="0.25">
      <c r="C66" s="17">
        <f t="shared" si="5"/>
        <v>0</v>
      </c>
      <c r="D66" s="44">
        <f t="shared" si="5"/>
        <v>0</v>
      </c>
      <c r="E66" s="44">
        <f t="shared" si="8"/>
        <v>0.40800000000000003</v>
      </c>
      <c r="F66" s="88" t="e">
        <f t="shared" si="6"/>
        <v>#VALUE!</v>
      </c>
      <c r="G66" s="93" t="e">
        <f t="shared" si="9"/>
        <v>#VALUE!</v>
      </c>
      <c r="H66" s="91" t="str">
        <f t="shared" si="7"/>
        <v/>
      </c>
    </row>
    <row r="67" spans="3:8" x14ac:dyDescent="0.25">
      <c r="C67" s="17">
        <f t="shared" si="5"/>
        <v>0</v>
      </c>
      <c r="D67" s="44">
        <f t="shared" si="5"/>
        <v>0</v>
      </c>
      <c r="E67" s="44">
        <f t="shared" si="8"/>
        <v>0.40800000000000003</v>
      </c>
      <c r="F67" s="88" t="e">
        <f t="shared" si="6"/>
        <v>#VALUE!</v>
      </c>
      <c r="G67" s="93" t="e">
        <f t="shared" si="9"/>
        <v>#VALUE!</v>
      </c>
      <c r="H67" s="91" t="str">
        <f t="shared" si="7"/>
        <v/>
      </c>
    </row>
    <row r="68" spans="3:8" x14ac:dyDescent="0.25">
      <c r="C68" s="17">
        <f t="shared" si="5"/>
        <v>0</v>
      </c>
      <c r="D68" s="44">
        <f t="shared" si="5"/>
        <v>0</v>
      </c>
      <c r="E68" s="44">
        <f t="shared" si="8"/>
        <v>0.40800000000000003</v>
      </c>
      <c r="F68" s="88" t="e">
        <f t="shared" si="6"/>
        <v>#VALUE!</v>
      </c>
      <c r="G68" s="93" t="e">
        <f t="shared" si="9"/>
        <v>#VALUE!</v>
      </c>
      <c r="H68" s="91" t="str">
        <f t="shared" si="7"/>
        <v/>
      </c>
    </row>
    <row r="69" spans="3:8" x14ac:dyDescent="0.25">
      <c r="C69" s="17">
        <f t="shared" si="5"/>
        <v>0</v>
      </c>
      <c r="D69" s="44">
        <f t="shared" si="5"/>
        <v>0</v>
      </c>
      <c r="E69" s="44">
        <f t="shared" si="8"/>
        <v>0.40800000000000003</v>
      </c>
      <c r="F69" s="88" t="e">
        <f t="shared" si="6"/>
        <v>#VALUE!</v>
      </c>
      <c r="G69" s="93" t="e">
        <f t="shared" si="9"/>
        <v>#VALUE!</v>
      </c>
      <c r="H69" s="91" t="str">
        <f t="shared" si="7"/>
        <v/>
      </c>
    </row>
    <row r="70" spans="3:8" x14ac:dyDescent="0.25">
      <c r="C70" s="17">
        <f t="shared" si="5"/>
        <v>0</v>
      </c>
      <c r="D70" s="44">
        <f t="shared" si="5"/>
        <v>0</v>
      </c>
      <c r="E70" s="44">
        <f t="shared" si="8"/>
        <v>0.40800000000000003</v>
      </c>
      <c r="F70" s="88" t="e">
        <f t="shared" si="6"/>
        <v>#VALUE!</v>
      </c>
      <c r="G70" s="93" t="e">
        <f t="shared" si="9"/>
        <v>#VALUE!</v>
      </c>
      <c r="H70" s="91" t="str">
        <f t="shared" si="7"/>
        <v/>
      </c>
    </row>
    <row r="71" spans="3:8" x14ac:dyDescent="0.25">
      <c r="C71" s="17">
        <f t="shared" si="5"/>
        <v>0</v>
      </c>
      <c r="D71" s="44">
        <f t="shared" si="5"/>
        <v>0</v>
      </c>
      <c r="E71" s="44">
        <f t="shared" si="8"/>
        <v>0.40800000000000003</v>
      </c>
      <c r="F71" s="88" t="e">
        <f t="shared" si="6"/>
        <v>#VALUE!</v>
      </c>
      <c r="G71" s="93" t="e">
        <f t="shared" si="9"/>
        <v>#VALUE!</v>
      </c>
      <c r="H71" s="91" t="str">
        <f t="shared" si="7"/>
        <v/>
      </c>
    </row>
    <row r="72" spans="3:8" x14ac:dyDescent="0.25">
      <c r="C72" s="17">
        <f t="shared" si="5"/>
        <v>0</v>
      </c>
      <c r="D72" s="44">
        <f t="shared" si="5"/>
        <v>0</v>
      </c>
      <c r="E72" s="44">
        <f t="shared" si="8"/>
        <v>0.40800000000000003</v>
      </c>
      <c r="F72" s="88" t="e">
        <f t="shared" si="6"/>
        <v>#VALUE!</v>
      </c>
      <c r="G72" s="93" t="e">
        <f t="shared" si="9"/>
        <v>#VALUE!</v>
      </c>
      <c r="H72" s="91" t="str">
        <f t="shared" si="7"/>
        <v/>
      </c>
    </row>
    <row r="73" spans="3:8" x14ac:dyDescent="0.25">
      <c r="C73" s="17">
        <f t="shared" si="5"/>
        <v>0</v>
      </c>
      <c r="D73" s="44">
        <f t="shared" si="5"/>
        <v>0</v>
      </c>
      <c r="E73" s="44">
        <f t="shared" si="8"/>
        <v>0.40800000000000003</v>
      </c>
      <c r="F73" s="88" t="e">
        <f t="shared" si="6"/>
        <v>#VALUE!</v>
      </c>
      <c r="G73" s="93" t="e">
        <f t="shared" si="9"/>
        <v>#VALUE!</v>
      </c>
      <c r="H73" s="91" t="str">
        <f t="shared" si="7"/>
        <v/>
      </c>
    </row>
    <row r="74" spans="3:8" x14ac:dyDescent="0.25">
      <c r="C74" s="17">
        <f t="shared" ref="C74:D77" si="10">C23</f>
        <v>0</v>
      </c>
      <c r="D74" s="44">
        <f t="shared" si="10"/>
        <v>0</v>
      </c>
      <c r="E74" s="44">
        <f t="shared" si="8"/>
        <v>0.40800000000000003</v>
      </c>
      <c r="F74" s="88" t="e">
        <f t="shared" si="6"/>
        <v>#VALUE!</v>
      </c>
      <c r="G74" s="93" t="e">
        <f t="shared" si="9"/>
        <v>#VALUE!</v>
      </c>
      <c r="H74" s="91" t="str">
        <f t="shared" si="7"/>
        <v/>
      </c>
    </row>
    <row r="75" spans="3:8" x14ac:dyDescent="0.25">
      <c r="C75" s="17">
        <f t="shared" si="10"/>
        <v>0</v>
      </c>
      <c r="D75" s="44">
        <f t="shared" si="10"/>
        <v>0</v>
      </c>
      <c r="E75" s="44">
        <f t="shared" si="8"/>
        <v>0.40800000000000003</v>
      </c>
      <c r="F75" s="88" t="e">
        <f t="shared" si="6"/>
        <v>#VALUE!</v>
      </c>
      <c r="G75" s="93" t="e">
        <f t="shared" si="9"/>
        <v>#VALUE!</v>
      </c>
      <c r="H75" s="91" t="str">
        <f t="shared" si="7"/>
        <v/>
      </c>
    </row>
    <row r="76" spans="3:8" x14ac:dyDescent="0.25">
      <c r="C76" s="17">
        <f t="shared" si="10"/>
        <v>0</v>
      </c>
      <c r="D76" s="44">
        <f t="shared" si="10"/>
        <v>0</v>
      </c>
      <c r="E76" s="44">
        <f t="shared" si="8"/>
        <v>0.40800000000000003</v>
      </c>
      <c r="F76" s="88" t="e">
        <f t="shared" si="6"/>
        <v>#VALUE!</v>
      </c>
      <c r="G76" s="93" t="e">
        <f t="shared" si="9"/>
        <v>#VALUE!</v>
      </c>
      <c r="H76" s="91" t="str">
        <f t="shared" si="7"/>
        <v/>
      </c>
    </row>
    <row r="77" spans="3:8" x14ac:dyDescent="0.25">
      <c r="C77" s="36">
        <f t="shared" si="10"/>
        <v>0</v>
      </c>
      <c r="D77" s="86">
        <f t="shared" si="10"/>
        <v>0</v>
      </c>
      <c r="E77" s="86">
        <f t="shared" si="8"/>
        <v>0.40800000000000003</v>
      </c>
      <c r="F77" s="89" t="e">
        <f t="shared" si="6"/>
        <v>#VALUE!</v>
      </c>
      <c r="G77" s="94" t="e">
        <f t="shared" si="9"/>
        <v>#VALUE!</v>
      </c>
      <c r="H77" s="92" t="str">
        <f t="shared" si="7"/>
        <v/>
      </c>
    </row>
    <row r="78" spans="3:8" x14ac:dyDescent="0.25">
      <c r="C78" t="s">
        <v>227</v>
      </c>
      <c r="D78" s="44"/>
      <c r="E78" s="44">
        <f t="shared" ref="E78" si="11">E77+D78</f>
        <v>0.40800000000000003</v>
      </c>
    </row>
  </sheetData>
  <mergeCells count="3">
    <mergeCell ref="A1:I1"/>
    <mergeCell ref="A29:I29"/>
    <mergeCell ref="A40:K40"/>
  </mergeCells>
  <dataValidations count="2">
    <dataValidation type="list" allowBlank="1" sqref="B7:B26" xr:uid="{00000000-0002-0000-0300-000000000000}">
      <formula1>"ACABADO EXTERIOR,AISLAMIENTO EXTERIOR,CAPA ADICIONAL EXTERIOR,SOPORTE,CAPA ADICIONAL INTERIOR,AISLAMIENTO INTERIOR,ACABADO INTERIOR"</formula1>
      <formula2>0</formula2>
    </dataValidation>
    <dataValidation type="list" allowBlank="1" sqref="C7:C26" xr:uid="{00000000-0002-0000-0300-000001000000}">
      <formula1>INDIRECT(SUBSTITUTE(B7," ",""))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"/>
  <sheetViews>
    <sheetView zoomScaleNormal="100" workbookViewId="0">
      <selection activeCell="B13" sqref="B13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0" customWidth="1"/>
    <col min="8" max="8" width="13" customWidth="1"/>
    <col min="10" max="10" width="8" customWidth="1"/>
    <col min="11" max="11" width="10" customWidth="1"/>
    <col min="12" max="12" width="9.42578125" bestFit="1" customWidth="1"/>
    <col min="13" max="13" width="9.28515625" bestFit="1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40" t="s">
        <v>82</v>
      </c>
      <c r="C3">
        <f>SUM(D7:D26)</f>
        <v>48</v>
      </c>
      <c r="D3" t="s">
        <v>26</v>
      </c>
      <c r="E3" s="39" t="s">
        <v>27</v>
      </c>
      <c r="F3" s="40" t="s">
        <v>79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s="13" t="s">
        <v>217</v>
      </c>
      <c r="M6" s="13" t="s">
        <v>233</v>
      </c>
    </row>
    <row r="7" spans="1:13" x14ac:dyDescent="0.25">
      <c r="A7" s="44">
        <v>1</v>
      </c>
      <c r="B7" t="s">
        <v>76</v>
      </c>
      <c r="C7" t="s">
        <v>49</v>
      </c>
      <c r="D7" s="45">
        <v>1.5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0.25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900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" si="0">IF(AND(G7&lt;&gt;"",G7&lt;&gt;0),G7,IF(AND(D7&lt;&gt;"",E7&lt;&gt;"",E7&gt;0),D7/(E7*100),""))</f>
        <v>0.06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10</v>
      </c>
      <c r="K7" s="23">
        <f t="shared" ref="K7:K26" si="1">IF(AND(D7&lt;&gt;"",J7&lt;&gt;""),J7*D7/100,"")</f>
        <v>0.15</v>
      </c>
      <c r="L7" s="99">
        <f>K7</f>
        <v>0.15</v>
      </c>
      <c r="M7" s="99">
        <f>IF(AND(B7&lt;&gt;"",C7&lt;&gt;""),610.5*EXP((17.269*($B$44-($B$44-$B$42)*(SUM($D$7:D7)/$C$3)))/(237.3+($B$44-($B$44-$B$42)*(SUM($D$7:D7)/$C$3)))),"")</f>
        <v>2265.5946586001123</v>
      </c>
    </row>
    <row r="8" spans="1:13" x14ac:dyDescent="0.25">
      <c r="A8" s="44">
        <v>2</v>
      </c>
      <c r="B8" t="s">
        <v>46</v>
      </c>
      <c r="C8" t="s">
        <v>47</v>
      </c>
      <c r="D8" s="45">
        <v>10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3.7999999999999999E-2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50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ref="H8:H20" si="2">IF(AND(G8&lt;&gt;"",G8&lt;&gt;0),G8,IF(AND(D8&lt;&gt;"",E8&lt;&gt;"",E8&gt;0),D8/(E8*100),""))</f>
        <v>2.6315789473684212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</v>
      </c>
      <c r="K8" s="23">
        <f t="shared" si="1"/>
        <v>0.1</v>
      </c>
      <c r="L8" s="99">
        <f>L7+K8</f>
        <v>0.25</v>
      </c>
      <c r="M8" s="99">
        <f>IF(AND(B8&lt;&gt;"",C8&lt;&gt;""),610.5*EXP((17.269*($B$44-($B$44-$B$42)*(SUM($D$7:D8)/$C$3)))/(237.3+($B$44-($B$44-$B$42)*(SUM($D$7:D8)/$C$3)))),"")</f>
        <v>1836.7141180283534</v>
      </c>
    </row>
    <row r="9" spans="1:13" x14ac:dyDescent="0.25">
      <c r="A9" s="44">
        <v>3</v>
      </c>
      <c r="B9" t="s">
        <v>48</v>
      </c>
      <c r="C9" t="s">
        <v>75</v>
      </c>
      <c r="D9" s="45">
        <v>5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0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0.18</v>
      </c>
      <c r="H9" s="46">
        <f t="shared" si="2"/>
        <v>0.18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</v>
      </c>
      <c r="K9" s="23">
        <f t="shared" si="1"/>
        <v>0.05</v>
      </c>
      <c r="L9" s="99">
        <f t="shared" ref="L9:L26" si="3">L8+K9</f>
        <v>0.3</v>
      </c>
      <c r="M9" s="99">
        <f>IF(AND(B9&lt;&gt;"",C9&lt;&gt;""),610.5*EXP((17.269*($B$44-($B$44-$B$42)*(SUM($D$7:D9)/$C$3)))/(237.3+($B$44-($B$44-$B$42)*(SUM($D$7:D9)/$C$3)))),"")</f>
        <v>1650.3131075192437</v>
      </c>
    </row>
    <row r="10" spans="1:13" x14ac:dyDescent="0.25">
      <c r="A10" s="44">
        <v>4</v>
      </c>
      <c r="B10" t="s">
        <v>44</v>
      </c>
      <c r="C10" t="s">
        <v>81</v>
      </c>
      <c r="D10" s="45">
        <v>22</v>
      </c>
      <c r="E10" s="46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>2.2999999999999998</v>
      </c>
      <c r="F10" s="47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>2400</v>
      </c>
      <c r="G10" s="46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>0</v>
      </c>
      <c r="H10" s="46">
        <f t="shared" si="2"/>
        <v>9.5652173913043495E-2</v>
      </c>
      <c r="J10" s="48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>100</v>
      </c>
      <c r="K10" s="23">
        <f t="shared" si="1"/>
        <v>22</v>
      </c>
      <c r="L10" s="99">
        <f t="shared" si="3"/>
        <v>22.3</v>
      </c>
      <c r="M10" s="99">
        <f>IF(AND(B10&lt;&gt;"",C10&lt;&gt;""),610.5*EXP((17.269*($B$44-($B$44-$B$42)*(SUM($D$7:D10)/$C$3)))/(237.3+($B$44-($B$44-$B$42)*(SUM($D$7:D10)/$C$3)))),"")</f>
        <v>1012.8545926904595</v>
      </c>
    </row>
    <row r="11" spans="1:13" x14ac:dyDescent="0.25">
      <c r="A11" s="44">
        <v>5</v>
      </c>
      <c r="B11" t="s">
        <v>74</v>
      </c>
      <c r="C11" t="s">
        <v>96</v>
      </c>
      <c r="D11" s="45">
        <v>0.3</v>
      </c>
      <c r="E11" s="46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>0.23</v>
      </c>
      <c r="F11" s="47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>1100</v>
      </c>
      <c r="G11" s="46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>0</v>
      </c>
      <c r="H11" s="46">
        <f t="shared" si="2"/>
        <v>1.3043478260869565E-2</v>
      </c>
      <c r="J11" s="48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>50000</v>
      </c>
      <c r="K11" s="23">
        <f t="shared" si="1"/>
        <v>150</v>
      </c>
      <c r="L11" s="99">
        <f t="shared" si="3"/>
        <v>172.3</v>
      </c>
      <c r="M11" s="99">
        <f>IF(AND(B11&lt;&gt;"",C11&lt;&gt;""),610.5*EXP((17.269*($B$44-($B$44-$B$42)*(SUM($D$7:D11)/$C$3)))/(237.3+($B$44-($B$44-$B$42)*(SUM($D$7:D11)/$C$3)))),"")</f>
        <v>1005.9305185976746</v>
      </c>
    </row>
    <row r="12" spans="1:13" x14ac:dyDescent="0.25">
      <c r="A12" s="44">
        <v>6</v>
      </c>
      <c r="B12" t="s">
        <v>42</v>
      </c>
      <c r="C12" t="s">
        <v>43</v>
      </c>
      <c r="D12" s="45">
        <v>5</v>
      </c>
      <c r="E12" s="46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>3.4000000000000002E-2</v>
      </c>
      <c r="F12" s="47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>35</v>
      </c>
      <c r="G12" s="46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>0</v>
      </c>
      <c r="H12" s="46">
        <f t="shared" si="2"/>
        <v>1.4705882352941175</v>
      </c>
      <c r="J12" s="48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>150</v>
      </c>
      <c r="K12" s="23">
        <f t="shared" si="1"/>
        <v>7.5</v>
      </c>
      <c r="L12" s="99">
        <f t="shared" si="3"/>
        <v>179.8</v>
      </c>
      <c r="M12" s="99">
        <f>IF(AND(B12&lt;&gt;"",C12&lt;&gt;""),610.5*EXP((17.269*($B$44-($B$44-$B$42)*(SUM($D$7:D12)/$C$3)))/(237.3+($B$44-($B$44-$B$42)*(SUM($D$7:D12)/$C$3)))),"")</f>
        <v>896.50888792622686</v>
      </c>
    </row>
    <row r="13" spans="1:13" x14ac:dyDescent="0.25">
      <c r="A13" s="44">
        <v>7</v>
      </c>
      <c r="B13" t="s">
        <v>74</v>
      </c>
      <c r="C13" t="s">
        <v>92</v>
      </c>
      <c r="D13" s="45">
        <v>2</v>
      </c>
      <c r="E13" s="46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>0</v>
      </c>
      <c r="F13" s="47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>0</v>
      </c>
      <c r="G13" s="46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>0.09</v>
      </c>
      <c r="H13" s="46">
        <f t="shared" si="2"/>
        <v>0.09</v>
      </c>
      <c r="J13" s="48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>1</v>
      </c>
      <c r="K13" s="23">
        <f t="shared" si="1"/>
        <v>0.02</v>
      </c>
      <c r="L13" s="99">
        <f t="shared" si="3"/>
        <v>179.82000000000002</v>
      </c>
      <c r="M13" s="99">
        <f>IF(AND(B13&lt;&gt;"",C13&lt;&gt;""),610.5*EXP((17.269*($B$44-($B$44-$B$42)*(SUM($D$7:D13)/$C$3)))/(237.3+($B$44-($B$44-$B$42)*(SUM($D$7:D13)/$C$3)))),"")</f>
        <v>855.76867056800268</v>
      </c>
    </row>
    <row r="14" spans="1:13" x14ac:dyDescent="0.25">
      <c r="A14" s="44">
        <v>8</v>
      </c>
      <c r="B14" t="s">
        <v>40</v>
      </c>
      <c r="C14" t="s">
        <v>170</v>
      </c>
      <c r="D14" s="45">
        <v>2.2000000000000002</v>
      </c>
      <c r="E14" s="46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>0.18</v>
      </c>
      <c r="F14" s="47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>500</v>
      </c>
      <c r="G14" s="46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>0</v>
      </c>
      <c r="H14" s="46">
        <f t="shared" si="2"/>
        <v>0.12222222222222223</v>
      </c>
      <c r="J14" s="48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>10</v>
      </c>
      <c r="K14" s="23">
        <f t="shared" si="1"/>
        <v>0.22</v>
      </c>
      <c r="L14" s="99">
        <f t="shared" si="3"/>
        <v>180.04000000000002</v>
      </c>
      <c r="M14" s="99">
        <f>IF(AND(B14&lt;&gt;"",C14&lt;&gt;""),610.5*EXP((17.269*($B$44-($B$44-$B$42)*(SUM($D$7:D14)/$C$3)))/(237.3+($B$44-($B$44-$B$42)*(SUM($D$7:D14)/$C$3)))),"")</f>
        <v>812.84818061486487</v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2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1"/>
        <v/>
      </c>
      <c r="L15" s="99" t="e">
        <f t="shared" si="3"/>
        <v>#VALUE!</v>
      </c>
      <c r="M15" s="99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2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1"/>
        <v/>
      </c>
      <c r="L16" s="99" t="e">
        <f t="shared" si="3"/>
        <v>#VALUE!</v>
      </c>
      <c r="M16" s="99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2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1"/>
        <v/>
      </c>
      <c r="L17" s="99" t="e">
        <f t="shared" si="3"/>
        <v>#VALUE!</v>
      </c>
      <c r="M17" s="99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2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1"/>
        <v/>
      </c>
      <c r="L18" s="99" t="e">
        <f t="shared" si="3"/>
        <v>#VALUE!</v>
      </c>
      <c r="M18" s="99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2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1"/>
        <v/>
      </c>
      <c r="L19" s="99" t="e">
        <f t="shared" si="3"/>
        <v>#VALUE!</v>
      </c>
      <c r="M19" s="99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2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1"/>
        <v/>
      </c>
      <c r="L20" s="99" t="e">
        <f t="shared" si="3"/>
        <v>#VALUE!</v>
      </c>
      <c r="M20" s="99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4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1"/>
        <v/>
      </c>
      <c r="L21" s="99" t="e">
        <f t="shared" si="3"/>
        <v>#VALUE!</v>
      </c>
      <c r="M21" s="99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4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1"/>
        <v/>
      </c>
      <c r="L22" s="99" t="e">
        <f t="shared" si="3"/>
        <v>#VALUE!</v>
      </c>
      <c r="M22" s="99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4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1"/>
        <v/>
      </c>
      <c r="L23" s="99" t="e">
        <f t="shared" si="3"/>
        <v>#VALUE!</v>
      </c>
      <c r="M23" s="99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4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1"/>
        <v/>
      </c>
      <c r="L24" s="99" t="e">
        <f t="shared" si="3"/>
        <v>#VALUE!</v>
      </c>
      <c r="M24" s="99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4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1"/>
        <v/>
      </c>
      <c r="L25" s="99" t="e">
        <f t="shared" si="3"/>
        <v>#VALUE!</v>
      </c>
      <c r="M25" s="99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4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1"/>
        <v/>
      </c>
      <c r="L26" s="99" t="e">
        <f t="shared" si="3"/>
        <v>#VALUE!</v>
      </c>
      <c r="M26" s="99" t="str">
        <f>IF(AND(B26&lt;&gt;"",C26&lt;&gt;""),610.5*EXP((17.269*($B$44-($B$44-$B$42)*(SUM($D$7:D26)/$C$3)))/(237.3+($B$44-($B$44-$B$42)*(SUM($D$7:D26)/$C$3)))),"")</f>
        <v/>
      </c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4.6630850570586748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4.8330850570586747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0.20690718002976372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135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5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135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13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13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180.04000000000002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2.6524917705983997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73" si="6">C7</f>
        <v>Panel cartón-yeso</v>
      </c>
      <c r="D58" s="44">
        <f t="shared" si="6"/>
        <v>1.5</v>
      </c>
      <c r="E58" s="44">
        <f>D58/100</f>
        <v>1.4999999999999999E-2</v>
      </c>
      <c r="F58" s="88">
        <f>L7</f>
        <v>0.15</v>
      </c>
      <c r="G58" s="93">
        <f>J44</f>
        <v>1168.475571901171</v>
      </c>
      <c r="H58" s="91">
        <f>M7</f>
        <v>2265.5946586001123</v>
      </c>
    </row>
    <row r="59" spans="1:8" x14ac:dyDescent="0.25">
      <c r="C59" s="17" t="str">
        <f t="shared" si="6"/>
        <v>Lana de roca</v>
      </c>
      <c r="D59" s="44">
        <f t="shared" si="6"/>
        <v>10</v>
      </c>
      <c r="E59" s="44">
        <f>E58+D59/100</f>
        <v>0.115</v>
      </c>
      <c r="F59" s="88">
        <f t="shared" ref="F59:F77" si="7">L8</f>
        <v>0.25</v>
      </c>
      <c r="G59" s="93">
        <f>$G$58-($J$47*F59)</f>
        <v>1167.8124489585214</v>
      </c>
      <c r="H59" s="91">
        <f t="shared" ref="H59:H77" si="8">M8</f>
        <v>1836.7141180283534</v>
      </c>
    </row>
    <row r="60" spans="1:8" x14ac:dyDescent="0.25">
      <c r="C60" s="17" t="str">
        <f t="shared" si="6"/>
        <v>Cámara aire no ventilada</v>
      </c>
      <c r="D60" s="44">
        <f t="shared" si="6"/>
        <v>5</v>
      </c>
      <c r="E60" s="44">
        <f t="shared" ref="E60:E77" si="9">E59+D60/100</f>
        <v>0.16500000000000001</v>
      </c>
      <c r="F60" s="88">
        <f t="shared" si="7"/>
        <v>0.3</v>
      </c>
      <c r="G60" s="93">
        <f t="shared" ref="G60:G77" si="10">$G$58-($J$47*F60)</f>
        <v>1167.6798243699914</v>
      </c>
      <c r="H60" s="91">
        <f t="shared" si="8"/>
        <v>1650.3131075192437</v>
      </c>
    </row>
    <row r="61" spans="1:8" x14ac:dyDescent="0.25">
      <c r="C61" s="17" t="str">
        <f t="shared" si="6"/>
        <v>Losa hormigón armado</v>
      </c>
      <c r="D61" s="44">
        <f t="shared" si="6"/>
        <v>22</v>
      </c>
      <c r="E61" s="44">
        <f t="shared" si="9"/>
        <v>0.38500000000000001</v>
      </c>
      <c r="F61" s="88">
        <f t="shared" si="7"/>
        <v>22.3</v>
      </c>
      <c r="G61" s="93">
        <f t="shared" si="10"/>
        <v>1109.3250054168266</v>
      </c>
      <c r="H61" s="91">
        <f t="shared" si="8"/>
        <v>1012.8545926904595</v>
      </c>
    </row>
    <row r="62" spans="1:8" x14ac:dyDescent="0.25">
      <c r="C62" s="17" t="str">
        <f t="shared" si="6"/>
        <v>Lámina impermeabilizante</v>
      </c>
      <c r="D62" s="44">
        <f t="shared" si="6"/>
        <v>0.3</v>
      </c>
      <c r="E62" s="44">
        <f t="shared" si="9"/>
        <v>0.38800000000000001</v>
      </c>
      <c r="F62" s="88">
        <f t="shared" si="7"/>
        <v>172.3</v>
      </c>
      <c r="G62" s="93">
        <f t="shared" si="10"/>
        <v>711.45123982706673</v>
      </c>
      <c r="H62" s="91">
        <f t="shared" si="8"/>
        <v>1005.9305185976746</v>
      </c>
    </row>
    <row r="63" spans="1:8" x14ac:dyDescent="0.25">
      <c r="C63" s="17" t="str">
        <f t="shared" si="6"/>
        <v>Poliestireno extruido XPS</v>
      </c>
      <c r="D63" s="44">
        <f t="shared" si="6"/>
        <v>5</v>
      </c>
      <c r="E63" s="44">
        <f t="shared" si="9"/>
        <v>0.438</v>
      </c>
      <c r="F63" s="88">
        <f t="shared" si="7"/>
        <v>179.8</v>
      </c>
      <c r="G63" s="93">
        <f t="shared" si="10"/>
        <v>691.55755154757867</v>
      </c>
      <c r="H63" s="91">
        <f t="shared" si="8"/>
        <v>896.50888792622686</v>
      </c>
    </row>
    <row r="64" spans="1:8" x14ac:dyDescent="0.25">
      <c r="C64" s="17" t="str">
        <f t="shared" si="6"/>
        <v>Cámara aire ventilada</v>
      </c>
      <c r="D64" s="44">
        <f t="shared" si="6"/>
        <v>2</v>
      </c>
      <c r="E64" s="44">
        <f t="shared" si="9"/>
        <v>0.45800000000000002</v>
      </c>
      <c r="F64" s="88">
        <f t="shared" si="7"/>
        <v>179.82000000000002</v>
      </c>
      <c r="G64" s="93">
        <f t="shared" si="10"/>
        <v>691.50450171216664</v>
      </c>
      <c r="H64" s="91">
        <f t="shared" si="8"/>
        <v>855.76867056800268</v>
      </c>
    </row>
    <row r="65" spans="3:8" x14ac:dyDescent="0.25">
      <c r="C65" s="17" t="str">
        <f t="shared" si="6"/>
        <v>Tarima Exterior (Decking)</v>
      </c>
      <c r="D65" s="44">
        <f t="shared" si="6"/>
        <v>2.2000000000000002</v>
      </c>
      <c r="E65" s="44">
        <f t="shared" si="9"/>
        <v>0.48000000000000004</v>
      </c>
      <c r="F65" s="88">
        <f t="shared" si="7"/>
        <v>180.04000000000002</v>
      </c>
      <c r="G65" s="93">
        <f t="shared" si="10"/>
        <v>690.92095352263505</v>
      </c>
      <c r="H65" s="91">
        <f t="shared" si="8"/>
        <v>812.84818061486487</v>
      </c>
    </row>
    <row r="66" spans="3:8" x14ac:dyDescent="0.25">
      <c r="C66" s="17">
        <f t="shared" si="6"/>
        <v>0</v>
      </c>
      <c r="D66" s="44">
        <f t="shared" si="6"/>
        <v>0</v>
      </c>
      <c r="E66" s="44">
        <f t="shared" si="9"/>
        <v>0.48000000000000004</v>
      </c>
      <c r="F66" s="88" t="e">
        <f t="shared" si="7"/>
        <v>#VALUE!</v>
      </c>
      <c r="G66" s="93" t="e">
        <f t="shared" si="10"/>
        <v>#VALUE!</v>
      </c>
      <c r="H66" s="91" t="str">
        <f t="shared" si="8"/>
        <v/>
      </c>
    </row>
    <row r="67" spans="3:8" x14ac:dyDescent="0.25">
      <c r="C67" s="17">
        <f t="shared" si="6"/>
        <v>0</v>
      </c>
      <c r="D67" s="44">
        <f t="shared" si="6"/>
        <v>0</v>
      </c>
      <c r="E67" s="44">
        <f t="shared" si="9"/>
        <v>0.48000000000000004</v>
      </c>
      <c r="F67" s="88" t="e">
        <f t="shared" si="7"/>
        <v>#VALUE!</v>
      </c>
      <c r="G67" s="93" t="e">
        <f t="shared" si="10"/>
        <v>#VALUE!</v>
      </c>
      <c r="H67" s="91" t="str">
        <f t="shared" si="8"/>
        <v/>
      </c>
    </row>
    <row r="68" spans="3:8" x14ac:dyDescent="0.25">
      <c r="C68" s="17">
        <f t="shared" si="6"/>
        <v>0</v>
      </c>
      <c r="D68" s="44">
        <f t="shared" si="6"/>
        <v>0</v>
      </c>
      <c r="E68" s="44">
        <f t="shared" si="9"/>
        <v>0.48000000000000004</v>
      </c>
      <c r="F68" s="88" t="e">
        <f t="shared" si="7"/>
        <v>#VALUE!</v>
      </c>
      <c r="G68" s="93" t="e">
        <f t="shared" si="10"/>
        <v>#VALUE!</v>
      </c>
      <c r="H68" s="91" t="str">
        <f t="shared" si="8"/>
        <v/>
      </c>
    </row>
    <row r="69" spans="3:8" x14ac:dyDescent="0.25">
      <c r="C69" s="17">
        <f t="shared" si="6"/>
        <v>0</v>
      </c>
      <c r="D69" s="44">
        <f t="shared" si="6"/>
        <v>0</v>
      </c>
      <c r="E69" s="44">
        <f t="shared" si="9"/>
        <v>0.48000000000000004</v>
      </c>
      <c r="F69" s="88" t="e">
        <f t="shared" si="7"/>
        <v>#VALUE!</v>
      </c>
      <c r="G69" s="93" t="e">
        <f t="shared" si="10"/>
        <v>#VALUE!</v>
      </c>
      <c r="H69" s="91" t="str">
        <f t="shared" si="8"/>
        <v/>
      </c>
    </row>
    <row r="70" spans="3:8" x14ac:dyDescent="0.25">
      <c r="C70" s="17">
        <f t="shared" si="6"/>
        <v>0</v>
      </c>
      <c r="D70" s="44">
        <f t="shared" si="6"/>
        <v>0</v>
      </c>
      <c r="E70" s="44">
        <f t="shared" si="9"/>
        <v>0.48000000000000004</v>
      </c>
      <c r="F70" s="88" t="e">
        <f t="shared" si="7"/>
        <v>#VALUE!</v>
      </c>
      <c r="G70" s="93" t="e">
        <f t="shared" si="10"/>
        <v>#VALUE!</v>
      </c>
      <c r="H70" s="91" t="str">
        <f t="shared" si="8"/>
        <v/>
      </c>
    </row>
    <row r="71" spans="3:8" x14ac:dyDescent="0.25">
      <c r="C71" s="17">
        <f t="shared" si="6"/>
        <v>0</v>
      </c>
      <c r="D71" s="44">
        <f t="shared" si="6"/>
        <v>0</v>
      </c>
      <c r="E71" s="44">
        <f t="shared" si="9"/>
        <v>0.48000000000000004</v>
      </c>
      <c r="F71" s="88" t="e">
        <f t="shared" si="7"/>
        <v>#VALUE!</v>
      </c>
      <c r="G71" s="93" t="e">
        <f t="shared" si="10"/>
        <v>#VALUE!</v>
      </c>
      <c r="H71" s="91" t="str">
        <f t="shared" si="8"/>
        <v/>
      </c>
    </row>
    <row r="72" spans="3:8" x14ac:dyDescent="0.25">
      <c r="C72" s="17">
        <f t="shared" si="6"/>
        <v>0</v>
      </c>
      <c r="D72" s="44">
        <f t="shared" si="6"/>
        <v>0</v>
      </c>
      <c r="E72" s="44">
        <f t="shared" si="9"/>
        <v>0.48000000000000004</v>
      </c>
      <c r="F72" s="88" t="e">
        <f t="shared" si="7"/>
        <v>#VALUE!</v>
      </c>
      <c r="G72" s="93" t="e">
        <f t="shared" si="10"/>
        <v>#VALUE!</v>
      </c>
      <c r="H72" s="91" t="str">
        <f t="shared" si="8"/>
        <v/>
      </c>
    </row>
    <row r="73" spans="3:8" x14ac:dyDescent="0.25">
      <c r="C73" s="17">
        <f t="shared" si="6"/>
        <v>0</v>
      </c>
      <c r="D73" s="44">
        <f t="shared" si="6"/>
        <v>0</v>
      </c>
      <c r="E73" s="44">
        <f t="shared" si="9"/>
        <v>0.48000000000000004</v>
      </c>
      <c r="F73" s="88" t="e">
        <f t="shared" si="7"/>
        <v>#VALUE!</v>
      </c>
      <c r="G73" s="93" t="e">
        <f t="shared" si="10"/>
        <v>#VALUE!</v>
      </c>
      <c r="H73" s="91" t="str">
        <f t="shared" si="8"/>
        <v/>
      </c>
    </row>
    <row r="74" spans="3:8" x14ac:dyDescent="0.25">
      <c r="C74" s="17">
        <f t="shared" ref="C74:D77" si="11">C23</f>
        <v>0</v>
      </c>
      <c r="D74" s="44">
        <f t="shared" si="11"/>
        <v>0</v>
      </c>
      <c r="E74" s="44">
        <f t="shared" si="9"/>
        <v>0.48000000000000004</v>
      </c>
      <c r="F74" s="88" t="e">
        <f t="shared" si="7"/>
        <v>#VALUE!</v>
      </c>
      <c r="G74" s="93" t="e">
        <f t="shared" si="10"/>
        <v>#VALUE!</v>
      </c>
      <c r="H74" s="91" t="str">
        <f t="shared" si="8"/>
        <v/>
      </c>
    </row>
    <row r="75" spans="3:8" x14ac:dyDescent="0.25">
      <c r="C75" s="17">
        <f t="shared" si="11"/>
        <v>0</v>
      </c>
      <c r="D75" s="44">
        <f t="shared" si="11"/>
        <v>0</v>
      </c>
      <c r="E75" s="44">
        <f t="shared" si="9"/>
        <v>0.48000000000000004</v>
      </c>
      <c r="F75" s="88" t="e">
        <f t="shared" si="7"/>
        <v>#VALUE!</v>
      </c>
      <c r="G75" s="93" t="e">
        <f t="shared" si="10"/>
        <v>#VALUE!</v>
      </c>
      <c r="H75" s="91" t="str">
        <f t="shared" si="8"/>
        <v/>
      </c>
    </row>
    <row r="76" spans="3:8" x14ac:dyDescent="0.25">
      <c r="C76" s="17">
        <f t="shared" si="11"/>
        <v>0</v>
      </c>
      <c r="D76" s="44">
        <f t="shared" si="11"/>
        <v>0</v>
      </c>
      <c r="E76" s="44">
        <f t="shared" si="9"/>
        <v>0.48000000000000004</v>
      </c>
      <c r="F76" s="88" t="e">
        <f t="shared" si="7"/>
        <v>#VALUE!</v>
      </c>
      <c r="G76" s="93" t="e">
        <f t="shared" si="10"/>
        <v>#VALUE!</v>
      </c>
      <c r="H76" s="91" t="str">
        <f t="shared" si="8"/>
        <v/>
      </c>
    </row>
    <row r="77" spans="3:8" x14ac:dyDescent="0.25">
      <c r="C77" s="36">
        <f t="shared" si="11"/>
        <v>0</v>
      </c>
      <c r="D77" s="86">
        <f t="shared" si="11"/>
        <v>0</v>
      </c>
      <c r="E77" s="86">
        <f t="shared" si="9"/>
        <v>0.48000000000000004</v>
      </c>
      <c r="F77" s="89" t="e">
        <f t="shared" si="7"/>
        <v>#VALUE!</v>
      </c>
      <c r="G77" s="94" t="e">
        <f t="shared" si="10"/>
        <v>#VALUE!</v>
      </c>
      <c r="H77" s="92" t="str">
        <f t="shared" si="8"/>
        <v/>
      </c>
    </row>
    <row r="78" spans="3:8" x14ac:dyDescent="0.25">
      <c r="C78" t="s">
        <v>227</v>
      </c>
      <c r="D78" s="44"/>
      <c r="E78" s="44">
        <f t="shared" ref="E78" si="12">E77+D78</f>
        <v>0.48000000000000004</v>
      </c>
    </row>
  </sheetData>
  <mergeCells count="3">
    <mergeCell ref="A1:I1"/>
    <mergeCell ref="A29:I29"/>
    <mergeCell ref="A40:K40"/>
  </mergeCells>
  <dataValidations count="2">
    <dataValidation type="list" allowBlank="1" sqref="C7:C26" xr:uid="{6CFB9CBD-0348-4BBF-8C30-4539076E20EA}">
      <formula1>INDIRECT(SUBSTITUTE(B7," ",""))</formula1>
      <formula2>0</formula2>
    </dataValidation>
    <dataValidation type="list" allowBlank="1" sqref="B7:B26" xr:uid="{91529230-51B8-495D-80AD-BA981841EAD6}">
      <formula1>"ACABADO EXTERIOR,AISLAMIENTO EXTERIOR,CAPA ADICIONAL EXTERIOR,SOPORTE,CAPA ADICIONAL INTERIOR,AISLAMIENTO INTERIOR,ACABADO INTERIOR"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8"/>
  <sheetViews>
    <sheetView zoomScaleNormal="100" workbookViewId="0">
      <selection activeCell="B9" sqref="B9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0" customWidth="1"/>
    <col min="8" max="8" width="13" customWidth="1"/>
    <col min="10" max="10" width="8" customWidth="1"/>
    <col min="11" max="11" width="10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55" t="s">
        <v>83</v>
      </c>
      <c r="C3">
        <f>SUM(D7:D26)</f>
        <v>36</v>
      </c>
      <c r="D3" t="s">
        <v>26</v>
      </c>
      <c r="E3" s="39" t="s">
        <v>27</v>
      </c>
      <c r="F3" s="55" t="s">
        <v>84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t="s">
        <v>217</v>
      </c>
      <c r="M6" t="s">
        <v>233</v>
      </c>
    </row>
    <row r="7" spans="1:13" x14ac:dyDescent="0.25">
      <c r="A7" s="44">
        <v>1</v>
      </c>
      <c r="B7" t="s">
        <v>42</v>
      </c>
      <c r="C7" t="s">
        <v>43</v>
      </c>
      <c r="D7" s="45">
        <v>8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3.4000000000000002E-2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35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:H20" si="0">IF(AND(G7&lt;&gt;"",G7&lt;&gt;0),G7,IF(AND(D7&lt;&gt;"",E7&lt;&gt;"",E7&gt;0),D7/(E7*100),""))</f>
        <v>2.3529411764705879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150</v>
      </c>
      <c r="K7" s="23">
        <f t="shared" ref="K7:K26" si="1">IF(AND(D7&lt;&gt;"",J7&lt;&gt;""),J7*D7/100,"")</f>
        <v>12</v>
      </c>
      <c r="L7" s="54">
        <f>K7</f>
        <v>12</v>
      </c>
      <c r="M7" s="90">
        <f>IF(AND(B7&lt;&gt;"",C7&lt;&gt;""),610.5*EXP((17.269*($B$44-($B$44-$B$42)*(SUM($D$7:D7)/$C$3)))/(237.3+($B$44-($B$44-$B$42)*(SUM($D$7:D7)/$C$3)))),"")</f>
        <v>1869.5112237639416</v>
      </c>
    </row>
    <row r="8" spans="1:13" x14ac:dyDescent="0.25">
      <c r="A8" s="44">
        <v>2</v>
      </c>
      <c r="B8" t="s">
        <v>44</v>
      </c>
      <c r="C8" t="s">
        <v>45</v>
      </c>
      <c r="D8" s="45">
        <v>24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0.27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900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si="0"/>
        <v>0.88888888888888884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10</v>
      </c>
      <c r="K8" s="23">
        <f t="shared" si="1"/>
        <v>2.4</v>
      </c>
      <c r="L8" s="54">
        <f>L7+K8</f>
        <v>14.4</v>
      </c>
      <c r="M8" s="90">
        <f>IF(AND(B8&lt;&gt;"",C8&lt;&gt;""),610.5*EXP((17.269*($B$44-($B$44-$B$42)*(SUM($D$7:D8)/$C$3)))/(237.3+($B$44-($B$44-$B$42)*(SUM($D$7:D8)/$C$3)))),"")</f>
        <v>920.34588813396283</v>
      </c>
    </row>
    <row r="9" spans="1:13" x14ac:dyDescent="0.25">
      <c r="A9" s="44">
        <v>3</v>
      </c>
      <c r="B9" t="s">
        <v>46</v>
      </c>
      <c r="C9" t="s">
        <v>47</v>
      </c>
      <c r="D9" s="45">
        <v>4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3.7999999999999999E-2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50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</v>
      </c>
      <c r="H9" s="46">
        <f t="shared" si="0"/>
        <v>1.0526315789473684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</v>
      </c>
      <c r="K9" s="23">
        <f t="shared" si="1"/>
        <v>0.04</v>
      </c>
      <c r="L9" s="54">
        <f t="shared" ref="L9:L26" si="2">L8+K9</f>
        <v>14.44</v>
      </c>
      <c r="M9" s="90">
        <f>IF(AND(B9&lt;&gt;"",C9&lt;&gt;""),610.5*EXP((17.269*($B$44-($B$44-$B$42)*(SUM($D$7:D9)/$C$3)))/(237.3+($B$44-($B$44-$B$42)*(SUM($D$7:D9)/$C$3)))),"")</f>
        <v>812.84818061486487</v>
      </c>
    </row>
    <row r="10" spans="1:13" x14ac:dyDescent="0.25">
      <c r="A10" s="44">
        <v>4</v>
      </c>
      <c r="D10" s="45"/>
      <c r="E10" s="46" t="str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/>
      </c>
      <c r="F10" s="47" t="str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/>
      </c>
      <c r="G10" s="46" t="str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/>
      </c>
      <c r="H10" s="46" t="str">
        <f t="shared" si="0"/>
        <v/>
      </c>
      <c r="J10" s="48" t="str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/>
      </c>
      <c r="K10" s="23" t="str">
        <f t="shared" si="1"/>
        <v/>
      </c>
      <c r="L10" s="54" t="e">
        <f t="shared" si="2"/>
        <v>#VALUE!</v>
      </c>
      <c r="M10" s="90" t="str">
        <f>IF(AND(B10&lt;&gt;"",C10&lt;&gt;""),610.5*EXP((17.269*($B$44-($B$44-$B$42)*(SUM($D$7:D10)/$C$3)))/(237.3+($B$44-($B$44-$B$42)*(SUM($D$7:D10)/$C$3)))),"")</f>
        <v/>
      </c>
    </row>
    <row r="11" spans="1:13" x14ac:dyDescent="0.25">
      <c r="A11" s="44">
        <v>5</v>
      </c>
      <c r="D11" s="45"/>
      <c r="E11" s="46" t="str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/>
      </c>
      <c r="F11" s="47" t="str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/>
      </c>
      <c r="G11" s="46" t="str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/>
      </c>
      <c r="H11" s="46" t="str">
        <f t="shared" si="0"/>
        <v/>
      </c>
      <c r="J11" s="48" t="str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/>
      </c>
      <c r="K11" s="23" t="str">
        <f t="shared" si="1"/>
        <v/>
      </c>
      <c r="L11" s="54" t="e">
        <f t="shared" si="2"/>
        <v>#VALUE!</v>
      </c>
      <c r="M11" s="90" t="str">
        <f>IF(AND(B11&lt;&gt;"",C11&lt;&gt;""),610.5*EXP((17.269*($B$44-($B$44-$B$42)*(SUM($D$7:D11)/$C$3)))/(237.3+($B$44-($B$44-$B$42)*(SUM($D$7:D11)/$C$3)))),"")</f>
        <v/>
      </c>
    </row>
    <row r="12" spans="1:13" x14ac:dyDescent="0.25">
      <c r="A12" s="44">
        <v>6</v>
      </c>
      <c r="D12" s="45"/>
      <c r="E12" s="46" t="str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/>
      </c>
      <c r="F12" s="47" t="str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/>
      </c>
      <c r="G12" s="46" t="str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/>
      </c>
      <c r="H12" s="46" t="str">
        <f t="shared" si="0"/>
        <v/>
      </c>
      <c r="J12" s="48" t="str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/>
      </c>
      <c r="K12" s="23" t="str">
        <f t="shared" si="1"/>
        <v/>
      </c>
      <c r="L12" s="54" t="e">
        <f t="shared" si="2"/>
        <v>#VALUE!</v>
      </c>
      <c r="M12" s="90" t="str">
        <f>IF(AND(B12&lt;&gt;"",C12&lt;&gt;""),610.5*EXP((17.269*($B$44-($B$44-$B$42)*(SUM($D$7:D12)/$C$3)))/(237.3+($B$44-($B$44-$B$42)*(SUM($D$7:D12)/$C$3)))),"")</f>
        <v/>
      </c>
    </row>
    <row r="13" spans="1:13" x14ac:dyDescent="0.25">
      <c r="A13" s="44">
        <v>7</v>
      </c>
      <c r="D13" s="45"/>
      <c r="E13" s="46" t="str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/>
      </c>
      <c r="F13" s="47" t="str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/>
      </c>
      <c r="G13" s="46" t="str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/>
      </c>
      <c r="H13" s="46" t="str">
        <f t="shared" si="0"/>
        <v/>
      </c>
      <c r="J13" s="48" t="str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/>
      </c>
      <c r="K13" s="23" t="str">
        <f t="shared" si="1"/>
        <v/>
      </c>
      <c r="L13" s="54" t="e">
        <f t="shared" si="2"/>
        <v>#VALUE!</v>
      </c>
      <c r="M13" s="90" t="str">
        <f>IF(AND(B13&lt;&gt;"",C13&lt;&gt;""),610.5*EXP((17.269*($B$44-($B$44-$B$42)*(SUM($D$7:D13)/$C$3)))/(237.3+($B$44-($B$44-$B$42)*(SUM($D$7:D13)/$C$3)))),"")</f>
        <v/>
      </c>
    </row>
    <row r="14" spans="1:13" x14ac:dyDescent="0.25">
      <c r="A14" s="44">
        <v>8</v>
      </c>
      <c r="D14" s="45"/>
      <c r="E14" s="46" t="str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/>
      </c>
      <c r="F14" s="47" t="str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/>
      </c>
      <c r="G14" s="46" t="str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/>
      </c>
      <c r="H14" s="46" t="str">
        <f t="shared" si="0"/>
        <v/>
      </c>
      <c r="J14" s="48" t="str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/>
      </c>
      <c r="K14" s="23" t="str">
        <f t="shared" si="1"/>
        <v/>
      </c>
      <c r="L14" s="54" t="e">
        <f t="shared" si="2"/>
        <v>#VALUE!</v>
      </c>
      <c r="M14" s="90" t="str">
        <f>IF(AND(B14&lt;&gt;"",C14&lt;&gt;""),610.5*EXP((17.269*($B$44-($B$44-$B$42)*(SUM($D$7:D14)/$C$3)))/(237.3+($B$44-($B$44-$B$42)*(SUM($D$7:D14)/$C$3)))),"")</f>
        <v/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0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1"/>
        <v/>
      </c>
      <c r="L15" s="54" t="e">
        <f t="shared" si="2"/>
        <v>#VALUE!</v>
      </c>
      <c r="M15" s="90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0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1"/>
        <v/>
      </c>
      <c r="L16" s="54" t="e">
        <f t="shared" si="2"/>
        <v>#VALUE!</v>
      </c>
      <c r="M16" s="90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0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1"/>
        <v/>
      </c>
      <c r="L17" s="54" t="e">
        <f t="shared" si="2"/>
        <v>#VALUE!</v>
      </c>
      <c r="M17" s="90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0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1"/>
        <v/>
      </c>
      <c r="L18" s="54" t="e">
        <f t="shared" si="2"/>
        <v>#VALUE!</v>
      </c>
      <c r="M18" s="90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0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1"/>
        <v/>
      </c>
      <c r="L19" s="54" t="e">
        <f t="shared" si="2"/>
        <v>#VALUE!</v>
      </c>
      <c r="M19" s="90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0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1"/>
        <v/>
      </c>
      <c r="L20" s="54" t="e">
        <f t="shared" si="2"/>
        <v>#VALUE!</v>
      </c>
      <c r="M20" s="90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3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1"/>
        <v/>
      </c>
      <c r="L21" s="54" t="e">
        <f t="shared" si="2"/>
        <v>#VALUE!</v>
      </c>
      <c r="M21" s="90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3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1"/>
        <v/>
      </c>
      <c r="L22" s="54" t="e">
        <f t="shared" si="2"/>
        <v>#VALUE!</v>
      </c>
      <c r="M22" s="90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3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1"/>
        <v/>
      </c>
      <c r="L23" s="54" t="e">
        <f t="shared" si="2"/>
        <v>#VALUE!</v>
      </c>
      <c r="M23" s="90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3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1"/>
        <v/>
      </c>
      <c r="L24" s="54" t="e">
        <f t="shared" si="2"/>
        <v>#VALUE!</v>
      </c>
      <c r="M24" s="90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3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1"/>
        <v/>
      </c>
      <c r="L25" s="54" t="e">
        <f t="shared" si="2"/>
        <v>#VALUE!</v>
      </c>
      <c r="M25" s="90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3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1"/>
        <v/>
      </c>
      <c r="L26" s="54" t="e">
        <f t="shared" si="2"/>
        <v>#VALUE!</v>
      </c>
      <c r="M26" s="90" t="str">
        <f>IF(AND(B26&lt;&gt;"",C26&lt;&gt;""),610.5*EXP((17.269*($B$44-($B$44-$B$42)*(SUM($D$7:D26)/$C$3)))/(237.3+($B$44-($B$44-$B$42)*(SUM($D$7:D26)/$C$3)))),"")</f>
        <v/>
      </c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4.2944616443068453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4.4644616443068452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0.22399117288312162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71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4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71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7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7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14.44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33.071649472197777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73" si="5">C7</f>
        <v>Poliestireno extruido XPS</v>
      </c>
      <c r="D58" s="44">
        <f t="shared" si="5"/>
        <v>8</v>
      </c>
      <c r="E58" s="44">
        <f>D58/100</f>
        <v>0.08</v>
      </c>
      <c r="F58" s="88">
        <f>L7</f>
        <v>12</v>
      </c>
      <c r="G58" s="93">
        <f>J44</f>
        <v>1168.475571901171</v>
      </c>
      <c r="H58" s="91">
        <f>M7</f>
        <v>1869.5112237639416</v>
      </c>
    </row>
    <row r="59" spans="1:8" x14ac:dyDescent="0.25">
      <c r="C59" s="17" t="str">
        <f t="shared" si="5"/>
        <v>Muro termoarcilla 24cm</v>
      </c>
      <c r="D59" s="44">
        <f t="shared" si="5"/>
        <v>24</v>
      </c>
      <c r="E59" s="44">
        <f>E58+D59/100</f>
        <v>0.32</v>
      </c>
      <c r="F59" s="88">
        <f t="shared" ref="F59:F77" si="6">L8</f>
        <v>14.4</v>
      </c>
      <c r="G59" s="93">
        <f>$G$58-($J$47*F59)</f>
        <v>692.24381950152292</v>
      </c>
      <c r="H59" s="91">
        <f t="shared" ref="H59:H77" si="7">M8</f>
        <v>920.34588813396283</v>
      </c>
    </row>
    <row r="60" spans="1:8" x14ac:dyDescent="0.25">
      <c r="C60" s="17" t="str">
        <f t="shared" si="5"/>
        <v>Lana de roca</v>
      </c>
      <c r="D60" s="44">
        <f t="shared" si="5"/>
        <v>4</v>
      </c>
      <c r="E60" s="44">
        <f t="shared" ref="E60:E77" si="8">E59+D60/100</f>
        <v>0.36</v>
      </c>
      <c r="F60" s="88">
        <f t="shared" si="6"/>
        <v>14.44</v>
      </c>
      <c r="G60" s="93">
        <f t="shared" ref="G60:G77" si="9">$G$58-($J$47*F60)</f>
        <v>690.92095352263505</v>
      </c>
      <c r="H60" s="91">
        <f t="shared" si="7"/>
        <v>812.84818061486487</v>
      </c>
    </row>
    <row r="61" spans="1:8" x14ac:dyDescent="0.25">
      <c r="C61" s="17">
        <f t="shared" si="5"/>
        <v>0</v>
      </c>
      <c r="D61" s="44">
        <f t="shared" si="5"/>
        <v>0</v>
      </c>
      <c r="E61" s="44">
        <f t="shared" si="8"/>
        <v>0.36</v>
      </c>
      <c r="F61" s="88" t="e">
        <f t="shared" si="6"/>
        <v>#VALUE!</v>
      </c>
      <c r="G61" s="93" t="e">
        <f t="shared" si="9"/>
        <v>#VALUE!</v>
      </c>
      <c r="H61" s="91" t="str">
        <f t="shared" si="7"/>
        <v/>
      </c>
    </row>
    <row r="62" spans="1:8" x14ac:dyDescent="0.25">
      <c r="C62" s="17">
        <f t="shared" si="5"/>
        <v>0</v>
      </c>
      <c r="D62" s="44">
        <f t="shared" si="5"/>
        <v>0</v>
      </c>
      <c r="E62" s="44">
        <f t="shared" si="8"/>
        <v>0.36</v>
      </c>
      <c r="F62" s="88" t="e">
        <f t="shared" si="6"/>
        <v>#VALUE!</v>
      </c>
      <c r="G62" s="93" t="e">
        <f t="shared" si="9"/>
        <v>#VALUE!</v>
      </c>
      <c r="H62" s="91" t="str">
        <f t="shared" si="7"/>
        <v/>
      </c>
    </row>
    <row r="63" spans="1:8" x14ac:dyDescent="0.25">
      <c r="C63" s="17">
        <f t="shared" si="5"/>
        <v>0</v>
      </c>
      <c r="D63" s="44">
        <f t="shared" si="5"/>
        <v>0</v>
      </c>
      <c r="E63" s="44">
        <f t="shared" si="8"/>
        <v>0.36</v>
      </c>
      <c r="F63" s="88" t="e">
        <f t="shared" si="6"/>
        <v>#VALUE!</v>
      </c>
      <c r="G63" s="93" t="e">
        <f t="shared" si="9"/>
        <v>#VALUE!</v>
      </c>
      <c r="H63" s="91" t="str">
        <f t="shared" si="7"/>
        <v/>
      </c>
    </row>
    <row r="64" spans="1:8" x14ac:dyDescent="0.25">
      <c r="C64" s="17">
        <f t="shared" si="5"/>
        <v>0</v>
      </c>
      <c r="D64" s="44">
        <f t="shared" si="5"/>
        <v>0</v>
      </c>
      <c r="E64" s="44">
        <f t="shared" si="8"/>
        <v>0.36</v>
      </c>
      <c r="F64" s="88" t="e">
        <f t="shared" si="6"/>
        <v>#VALUE!</v>
      </c>
      <c r="G64" s="93" t="e">
        <f t="shared" si="9"/>
        <v>#VALUE!</v>
      </c>
      <c r="H64" s="91" t="str">
        <f t="shared" si="7"/>
        <v/>
      </c>
    </row>
    <row r="65" spans="3:8" x14ac:dyDescent="0.25">
      <c r="C65" s="17">
        <f t="shared" si="5"/>
        <v>0</v>
      </c>
      <c r="D65" s="44">
        <f t="shared" si="5"/>
        <v>0</v>
      </c>
      <c r="E65" s="44">
        <f t="shared" si="8"/>
        <v>0.36</v>
      </c>
      <c r="F65" s="88" t="e">
        <f t="shared" si="6"/>
        <v>#VALUE!</v>
      </c>
      <c r="G65" s="93" t="e">
        <f t="shared" si="9"/>
        <v>#VALUE!</v>
      </c>
      <c r="H65" s="91" t="str">
        <f t="shared" si="7"/>
        <v/>
      </c>
    </row>
    <row r="66" spans="3:8" x14ac:dyDescent="0.25">
      <c r="C66" s="17">
        <f t="shared" si="5"/>
        <v>0</v>
      </c>
      <c r="D66" s="44">
        <f t="shared" si="5"/>
        <v>0</v>
      </c>
      <c r="E66" s="44">
        <f t="shared" si="8"/>
        <v>0.36</v>
      </c>
      <c r="F66" s="88" t="e">
        <f t="shared" si="6"/>
        <v>#VALUE!</v>
      </c>
      <c r="G66" s="93" t="e">
        <f t="shared" si="9"/>
        <v>#VALUE!</v>
      </c>
      <c r="H66" s="91" t="str">
        <f t="shared" si="7"/>
        <v/>
      </c>
    </row>
    <row r="67" spans="3:8" x14ac:dyDescent="0.25">
      <c r="C67" s="17">
        <f t="shared" si="5"/>
        <v>0</v>
      </c>
      <c r="D67" s="44">
        <f t="shared" si="5"/>
        <v>0</v>
      </c>
      <c r="E67" s="44">
        <f t="shared" si="8"/>
        <v>0.36</v>
      </c>
      <c r="F67" s="88" t="e">
        <f t="shared" si="6"/>
        <v>#VALUE!</v>
      </c>
      <c r="G67" s="93" t="e">
        <f t="shared" si="9"/>
        <v>#VALUE!</v>
      </c>
      <c r="H67" s="91" t="str">
        <f t="shared" si="7"/>
        <v/>
      </c>
    </row>
    <row r="68" spans="3:8" x14ac:dyDescent="0.25">
      <c r="C68" s="17">
        <f t="shared" si="5"/>
        <v>0</v>
      </c>
      <c r="D68" s="44">
        <f t="shared" si="5"/>
        <v>0</v>
      </c>
      <c r="E68" s="44">
        <f t="shared" si="8"/>
        <v>0.36</v>
      </c>
      <c r="F68" s="88" t="e">
        <f t="shared" si="6"/>
        <v>#VALUE!</v>
      </c>
      <c r="G68" s="93" t="e">
        <f t="shared" si="9"/>
        <v>#VALUE!</v>
      </c>
      <c r="H68" s="91" t="str">
        <f t="shared" si="7"/>
        <v/>
      </c>
    </row>
    <row r="69" spans="3:8" x14ac:dyDescent="0.25">
      <c r="C69" s="17">
        <f t="shared" si="5"/>
        <v>0</v>
      </c>
      <c r="D69" s="44">
        <f t="shared" si="5"/>
        <v>0</v>
      </c>
      <c r="E69" s="44">
        <f t="shared" si="8"/>
        <v>0.36</v>
      </c>
      <c r="F69" s="88" t="e">
        <f t="shared" si="6"/>
        <v>#VALUE!</v>
      </c>
      <c r="G69" s="93" t="e">
        <f t="shared" si="9"/>
        <v>#VALUE!</v>
      </c>
      <c r="H69" s="91" t="str">
        <f t="shared" si="7"/>
        <v/>
      </c>
    </row>
    <row r="70" spans="3:8" x14ac:dyDescent="0.25">
      <c r="C70" s="17">
        <f t="shared" si="5"/>
        <v>0</v>
      </c>
      <c r="D70" s="44">
        <f t="shared" si="5"/>
        <v>0</v>
      </c>
      <c r="E70" s="44">
        <f t="shared" si="8"/>
        <v>0.36</v>
      </c>
      <c r="F70" s="88" t="e">
        <f t="shared" si="6"/>
        <v>#VALUE!</v>
      </c>
      <c r="G70" s="93" t="e">
        <f t="shared" si="9"/>
        <v>#VALUE!</v>
      </c>
      <c r="H70" s="91" t="str">
        <f t="shared" si="7"/>
        <v/>
      </c>
    </row>
    <row r="71" spans="3:8" x14ac:dyDescent="0.25">
      <c r="C71" s="17">
        <f t="shared" si="5"/>
        <v>0</v>
      </c>
      <c r="D71" s="44">
        <f t="shared" si="5"/>
        <v>0</v>
      </c>
      <c r="E71" s="44">
        <f t="shared" si="8"/>
        <v>0.36</v>
      </c>
      <c r="F71" s="88" t="e">
        <f t="shared" si="6"/>
        <v>#VALUE!</v>
      </c>
      <c r="G71" s="93" t="e">
        <f t="shared" si="9"/>
        <v>#VALUE!</v>
      </c>
      <c r="H71" s="91" t="str">
        <f t="shared" si="7"/>
        <v/>
      </c>
    </row>
    <row r="72" spans="3:8" x14ac:dyDescent="0.25">
      <c r="C72" s="17">
        <f t="shared" si="5"/>
        <v>0</v>
      </c>
      <c r="D72" s="44">
        <f t="shared" si="5"/>
        <v>0</v>
      </c>
      <c r="E72" s="44">
        <f t="shared" si="8"/>
        <v>0.36</v>
      </c>
      <c r="F72" s="88" t="e">
        <f t="shared" si="6"/>
        <v>#VALUE!</v>
      </c>
      <c r="G72" s="93" t="e">
        <f t="shared" si="9"/>
        <v>#VALUE!</v>
      </c>
      <c r="H72" s="91" t="str">
        <f t="shared" si="7"/>
        <v/>
      </c>
    </row>
    <row r="73" spans="3:8" x14ac:dyDescent="0.25">
      <c r="C73" s="17">
        <f t="shared" si="5"/>
        <v>0</v>
      </c>
      <c r="D73" s="44">
        <f t="shared" si="5"/>
        <v>0</v>
      </c>
      <c r="E73" s="44">
        <f t="shared" si="8"/>
        <v>0.36</v>
      </c>
      <c r="F73" s="88" t="e">
        <f t="shared" si="6"/>
        <v>#VALUE!</v>
      </c>
      <c r="G73" s="93" t="e">
        <f t="shared" si="9"/>
        <v>#VALUE!</v>
      </c>
      <c r="H73" s="91" t="str">
        <f t="shared" si="7"/>
        <v/>
      </c>
    </row>
    <row r="74" spans="3:8" x14ac:dyDescent="0.25">
      <c r="C74" s="17">
        <f t="shared" ref="C74:D77" si="10">C23</f>
        <v>0</v>
      </c>
      <c r="D74" s="44">
        <f t="shared" si="10"/>
        <v>0</v>
      </c>
      <c r="E74" s="44">
        <f t="shared" si="8"/>
        <v>0.36</v>
      </c>
      <c r="F74" s="88" t="e">
        <f t="shared" si="6"/>
        <v>#VALUE!</v>
      </c>
      <c r="G74" s="93" t="e">
        <f t="shared" si="9"/>
        <v>#VALUE!</v>
      </c>
      <c r="H74" s="91" t="str">
        <f t="shared" si="7"/>
        <v/>
      </c>
    </row>
    <row r="75" spans="3:8" x14ac:dyDescent="0.25">
      <c r="C75" s="17">
        <f t="shared" si="10"/>
        <v>0</v>
      </c>
      <c r="D75" s="44">
        <f t="shared" si="10"/>
        <v>0</v>
      </c>
      <c r="E75" s="44">
        <f t="shared" si="8"/>
        <v>0.36</v>
      </c>
      <c r="F75" s="88" t="e">
        <f t="shared" si="6"/>
        <v>#VALUE!</v>
      </c>
      <c r="G75" s="93" t="e">
        <f t="shared" si="9"/>
        <v>#VALUE!</v>
      </c>
      <c r="H75" s="91" t="str">
        <f t="shared" si="7"/>
        <v/>
      </c>
    </row>
    <row r="76" spans="3:8" x14ac:dyDescent="0.25">
      <c r="C76" s="17">
        <f t="shared" si="10"/>
        <v>0</v>
      </c>
      <c r="D76" s="44">
        <f t="shared" si="10"/>
        <v>0</v>
      </c>
      <c r="E76" s="44">
        <f t="shared" si="8"/>
        <v>0.36</v>
      </c>
      <c r="F76" s="88" t="e">
        <f t="shared" si="6"/>
        <v>#VALUE!</v>
      </c>
      <c r="G76" s="93" t="e">
        <f t="shared" si="9"/>
        <v>#VALUE!</v>
      </c>
      <c r="H76" s="91" t="str">
        <f t="shared" si="7"/>
        <v/>
      </c>
    </row>
    <row r="77" spans="3:8" x14ac:dyDescent="0.25">
      <c r="C77" s="36">
        <f t="shared" si="10"/>
        <v>0</v>
      </c>
      <c r="D77" s="86">
        <f t="shared" si="10"/>
        <v>0</v>
      </c>
      <c r="E77" s="86">
        <f t="shared" si="8"/>
        <v>0.36</v>
      </c>
      <c r="F77" s="89" t="e">
        <f t="shared" si="6"/>
        <v>#VALUE!</v>
      </c>
      <c r="G77" s="94" t="e">
        <f t="shared" si="9"/>
        <v>#VALUE!</v>
      </c>
      <c r="H77" s="92" t="str">
        <f t="shared" si="7"/>
        <v/>
      </c>
    </row>
    <row r="78" spans="3:8" x14ac:dyDescent="0.25">
      <c r="C78" t="s">
        <v>227</v>
      </c>
      <c r="D78" s="44"/>
      <c r="E78" s="44">
        <f t="shared" ref="E78" si="11">E77+D78</f>
        <v>0.36</v>
      </c>
    </row>
  </sheetData>
  <mergeCells count="3">
    <mergeCell ref="A1:I1"/>
    <mergeCell ref="A29:I29"/>
    <mergeCell ref="A40:K40"/>
  </mergeCells>
  <dataValidations count="2">
    <dataValidation type="list" allowBlank="1" sqref="B7:B26" xr:uid="{00000000-0002-0000-0500-000000000000}">
      <formula1>"ACABADO EXTERIOR,AISLAMIENTO EXTERIOR,CAPA ADICIONAL EXTERIOR,SOPORTE,CAPA ADICIONAL INTERIOR,AISLAMIENTO INTERIOR,ACABADO INTERIOR"</formula1>
      <formula2>0</formula2>
    </dataValidation>
    <dataValidation type="list" allowBlank="1" sqref="C7:C26" xr:uid="{00000000-0002-0000-0500-000001000000}">
      <formula1>INDIRECT(SUBSTITUTE(B7," ",""))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8"/>
  <sheetViews>
    <sheetView zoomScaleNormal="100" workbookViewId="0">
      <selection activeCell="C14" sqref="C14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0" customWidth="1"/>
    <col min="8" max="8" width="13" customWidth="1"/>
    <col min="10" max="11" width="10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40" t="s">
        <v>85</v>
      </c>
      <c r="C3">
        <f>SUM(D7:D26)</f>
        <v>27.5</v>
      </c>
      <c r="D3" t="s">
        <v>26</v>
      </c>
      <c r="E3" s="39" t="s">
        <v>27</v>
      </c>
      <c r="F3" s="40" t="s">
        <v>86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t="s">
        <v>217</v>
      </c>
      <c r="M6" t="s">
        <v>233</v>
      </c>
    </row>
    <row r="7" spans="1:13" x14ac:dyDescent="0.25">
      <c r="A7" s="44">
        <v>1</v>
      </c>
      <c r="B7" t="s">
        <v>76</v>
      </c>
      <c r="C7" t="s">
        <v>118</v>
      </c>
      <c r="D7" s="45">
        <v>1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1.2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2000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:H20" si="0">IF(AND(G7&lt;&gt;"",G7&lt;&gt;0),G7,IF(AND(D7&lt;&gt;"",E7&lt;&gt;"",E7&gt;0),D7/(E7*100),""))</f>
        <v>8.3333333333333332E-3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10</v>
      </c>
      <c r="K7" s="23">
        <f t="shared" ref="K7:K26" si="1">IF(AND(D7&lt;&gt;"",J7&lt;&gt;""),J7*D7/100,"")</f>
        <v>0.1</v>
      </c>
      <c r="L7" s="54">
        <f>K7</f>
        <v>0.1</v>
      </c>
      <c r="M7" s="90">
        <f>IF(AND(B7&lt;&gt;"",C7&lt;&gt;""),610.5*EXP((17.269*($B$44-($B$44-$B$42)*(SUM($D$7:D7)/$C$3)))/(237.3+($B$44-($B$44-$B$42)*(SUM($D$7:D7)/$C$3)))),"")</f>
        <v>2254.1014468719941</v>
      </c>
    </row>
    <row r="8" spans="1:13" x14ac:dyDescent="0.25">
      <c r="A8" s="44">
        <v>2</v>
      </c>
      <c r="B8" t="s">
        <v>48</v>
      </c>
      <c r="C8" t="s">
        <v>265</v>
      </c>
      <c r="D8" s="45">
        <v>0.5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1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1900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si="0"/>
        <v>5.0000000000000001E-3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10</v>
      </c>
      <c r="K8" s="23">
        <f t="shared" si="1"/>
        <v>0.05</v>
      </c>
      <c r="L8" s="54">
        <f>L7+K8</f>
        <v>0.15000000000000002</v>
      </c>
      <c r="M8" s="90">
        <f>IF(AND(B8&lt;&gt;"",C8&lt;&gt;""),610.5*EXP((17.269*($B$44-($B$44-$B$42)*(SUM($D$7:D8)/$C$3)))/(237.3+($B$44-($B$44-$B$42)*(SUM($D$7:D8)/$C$3)))),"")</f>
        <v>2213.648665303665</v>
      </c>
    </row>
    <row r="9" spans="1:13" x14ac:dyDescent="0.25">
      <c r="A9" s="44">
        <v>3</v>
      </c>
      <c r="B9" t="s">
        <v>48</v>
      </c>
      <c r="C9" t="s">
        <v>265</v>
      </c>
      <c r="D9" s="45">
        <v>8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1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1900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</v>
      </c>
      <c r="H9" s="46">
        <f t="shared" si="0"/>
        <v>0.08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10</v>
      </c>
      <c r="K9" s="23">
        <f t="shared" si="1"/>
        <v>0.8</v>
      </c>
      <c r="L9" s="54">
        <f t="shared" ref="L9:L26" si="2">L8+K9</f>
        <v>0.95000000000000007</v>
      </c>
      <c r="M9" s="90">
        <f>IF(AND(B9&lt;&gt;"",C9&lt;&gt;""),610.5*EXP((17.269*($B$44-($B$44-$B$42)*(SUM($D$7:D9)/$C$3)))/(237.3+($B$44-($B$44-$B$42)*(SUM($D$7:D9)/$C$3)))),"")</f>
        <v>1647.4063240457149</v>
      </c>
    </row>
    <row r="10" spans="1:13" x14ac:dyDescent="0.25">
      <c r="A10" s="44">
        <v>4</v>
      </c>
      <c r="B10" t="s">
        <v>46</v>
      </c>
      <c r="C10" t="s">
        <v>43</v>
      </c>
      <c r="D10" s="45">
        <v>8</v>
      </c>
      <c r="E10" s="46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>3.4000000000000002E-2</v>
      </c>
      <c r="F10" s="47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>35</v>
      </c>
      <c r="G10" s="46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>0</v>
      </c>
      <c r="H10" s="46">
        <f t="shared" si="0"/>
        <v>2.3529411764705879</v>
      </c>
      <c r="J10" s="48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>150</v>
      </c>
      <c r="K10" s="23">
        <f t="shared" si="1"/>
        <v>12</v>
      </c>
      <c r="L10" s="54">
        <f t="shared" si="2"/>
        <v>12.95</v>
      </c>
      <c r="M10" s="90">
        <f>IF(AND(B10&lt;&gt;"",C10&lt;&gt;""),610.5*EXP((17.269*($B$44-($B$44-$B$42)*(SUM($D$7:D10)/$C$3)))/(237.3+($B$44-($B$44-$B$42)*(SUM($D$7:D10)/$C$3)))),"")</f>
        <v>1212.4374022477739</v>
      </c>
    </row>
    <row r="11" spans="1:13" x14ac:dyDescent="0.25">
      <c r="A11" s="44">
        <v>5</v>
      </c>
      <c r="B11" t="s">
        <v>44</v>
      </c>
      <c r="C11" t="s">
        <v>81</v>
      </c>
      <c r="D11" s="45">
        <v>5</v>
      </c>
      <c r="E11" s="46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>2.2999999999999998</v>
      </c>
      <c r="F11" s="47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>2400</v>
      </c>
      <c r="G11" s="46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>0</v>
      </c>
      <c r="H11" s="46">
        <f t="shared" si="0"/>
        <v>2.1739130434782612E-2</v>
      </c>
      <c r="J11" s="48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>100</v>
      </c>
      <c r="K11" s="23">
        <f t="shared" si="1"/>
        <v>5</v>
      </c>
      <c r="L11" s="54">
        <f t="shared" si="2"/>
        <v>17.95</v>
      </c>
      <c r="M11" s="90">
        <f>IF(AND(B11&lt;&gt;"",C11&lt;&gt;""),610.5*EXP((17.269*($B$44-($B$44-$B$42)*(SUM($D$7:D11)/$C$3)))/(237.3+($B$44-($B$44-$B$42)*(SUM($D$7:D11)/$C$3)))),"")</f>
        <v>995.10444478845704</v>
      </c>
    </row>
    <row r="12" spans="1:13" x14ac:dyDescent="0.25">
      <c r="A12" s="44">
        <v>6</v>
      </c>
      <c r="B12" t="s">
        <v>74</v>
      </c>
      <c r="C12" t="s">
        <v>92</v>
      </c>
      <c r="D12" s="45">
        <v>5</v>
      </c>
      <c r="E12" s="46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>0</v>
      </c>
      <c r="F12" s="47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>0</v>
      </c>
      <c r="G12" s="46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>0.09</v>
      </c>
      <c r="H12" s="46">
        <f t="shared" si="0"/>
        <v>0.09</v>
      </c>
      <c r="J12" s="48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>1</v>
      </c>
      <c r="K12" s="23">
        <f t="shared" si="1"/>
        <v>0.05</v>
      </c>
      <c r="L12" s="54">
        <f t="shared" si="2"/>
        <v>18</v>
      </c>
      <c r="M12" s="90">
        <f>IF(AND(B12&lt;&gt;"",C12&lt;&gt;""),610.5*EXP((17.269*($B$44-($B$44-$B$42)*(SUM($D$7:D12)/$C$3)))/(237.3+($B$44-($B$44-$B$42)*(SUM($D$7:D12)/$C$3)))),"")</f>
        <v>812.84818061486487</v>
      </c>
    </row>
    <row r="13" spans="1:13" x14ac:dyDescent="0.25">
      <c r="A13" s="44">
        <v>7</v>
      </c>
      <c r="D13" s="45"/>
      <c r="E13" s="46" t="str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/>
      </c>
      <c r="F13" s="47" t="str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/>
      </c>
      <c r="G13" s="46" t="str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/>
      </c>
      <c r="H13" s="46" t="str">
        <f t="shared" si="0"/>
        <v/>
      </c>
      <c r="J13" s="48" t="str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/>
      </c>
      <c r="K13" s="23" t="str">
        <f t="shared" si="1"/>
        <v/>
      </c>
      <c r="L13" s="54" t="e">
        <f t="shared" si="2"/>
        <v>#VALUE!</v>
      </c>
      <c r="M13" s="90" t="str">
        <f>IF(AND(B13&lt;&gt;"",C13&lt;&gt;""),610.5*EXP((17.269*($B$44-($B$44-$B$42)*(SUM($D$7:D13)/$C$3)))/(237.3+($B$44-($B$44-$B$42)*(SUM($D$7:D13)/$C$3)))),"")</f>
        <v/>
      </c>
    </row>
    <row r="14" spans="1:13" x14ac:dyDescent="0.25">
      <c r="A14" s="44">
        <v>8</v>
      </c>
      <c r="D14" s="45"/>
      <c r="E14" s="46" t="str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/>
      </c>
      <c r="F14" s="47" t="str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/>
      </c>
      <c r="G14" s="46" t="str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/>
      </c>
      <c r="H14" s="46" t="str">
        <f t="shared" si="0"/>
        <v/>
      </c>
      <c r="J14" s="48" t="str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/>
      </c>
      <c r="K14" s="23" t="str">
        <f t="shared" si="1"/>
        <v/>
      </c>
      <c r="L14" s="54" t="e">
        <f t="shared" si="2"/>
        <v>#VALUE!</v>
      </c>
      <c r="M14" s="90" t="str">
        <f>IF(AND(B14&lt;&gt;"",C14&lt;&gt;""),610.5*EXP((17.269*($B$44-($B$44-$B$42)*(SUM($D$7:D14)/$C$3)))/(237.3+($B$44-($B$44-$B$42)*(SUM($D$7:D14)/$C$3)))),"")</f>
        <v/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0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1"/>
        <v/>
      </c>
      <c r="L15" s="54" t="e">
        <f t="shared" si="2"/>
        <v>#VALUE!</v>
      </c>
      <c r="M15" s="90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0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1"/>
        <v/>
      </c>
      <c r="L16" s="54" t="e">
        <f t="shared" si="2"/>
        <v>#VALUE!</v>
      </c>
      <c r="M16" s="90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0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1"/>
        <v/>
      </c>
      <c r="L17" s="54" t="e">
        <f t="shared" si="2"/>
        <v>#VALUE!</v>
      </c>
      <c r="M17" s="90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0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1"/>
        <v/>
      </c>
      <c r="L18" s="54" t="e">
        <f t="shared" si="2"/>
        <v>#VALUE!</v>
      </c>
      <c r="M18" s="90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0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1"/>
        <v/>
      </c>
      <c r="L19" s="54" t="e">
        <f t="shared" si="2"/>
        <v>#VALUE!</v>
      </c>
      <c r="M19" s="90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0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1"/>
        <v/>
      </c>
      <c r="L20" s="54" t="e">
        <f t="shared" si="2"/>
        <v>#VALUE!</v>
      </c>
      <c r="M20" s="90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3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1"/>
        <v/>
      </c>
      <c r="L21" s="54" t="e">
        <f t="shared" si="2"/>
        <v>#VALUE!</v>
      </c>
      <c r="M21" s="90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3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1"/>
        <v/>
      </c>
      <c r="L22" s="54" t="e">
        <f t="shared" si="2"/>
        <v>#VALUE!</v>
      </c>
      <c r="M22" s="90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3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1"/>
        <v/>
      </c>
      <c r="L23" s="54" t="e">
        <f t="shared" si="2"/>
        <v>#VALUE!</v>
      </c>
      <c r="M23" s="90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3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1"/>
        <v/>
      </c>
      <c r="L24" s="54" t="e">
        <f t="shared" si="2"/>
        <v>#VALUE!</v>
      </c>
      <c r="M24" s="90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3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1"/>
        <v/>
      </c>
      <c r="L25" s="54" t="e">
        <f t="shared" si="2"/>
        <v>#VALUE!</v>
      </c>
      <c r="M25" s="90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3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1"/>
        <v/>
      </c>
      <c r="L26" s="54" t="e">
        <f t="shared" si="2"/>
        <v>#VALUE!</v>
      </c>
      <c r="M26" s="90" t="str">
        <f>IF(AND(B26&lt;&gt;"",C26&lt;&gt;""),610.5*EXP((17.269*($B$44-($B$44-$B$42)*(SUM($D$7:D26)/$C$3)))/(237.3+($B$44-($B$44-$B$42)*(SUM($D$7:D26)/$C$3)))),"")</f>
        <v/>
      </c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2.5580136402387037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2.7280136402387036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0.36656708208852617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71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4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71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7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7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18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26.530812132140884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73" si="5">C7</f>
        <v>Baldosa cerámica</v>
      </c>
      <c r="D58" s="44">
        <f t="shared" si="5"/>
        <v>1</v>
      </c>
      <c r="E58" s="44">
        <f>D58/100</f>
        <v>0.01</v>
      </c>
      <c r="F58" s="88">
        <f>L7</f>
        <v>0.1</v>
      </c>
      <c r="G58" s="93">
        <f>J44</f>
        <v>1168.475571901171</v>
      </c>
      <c r="H58" s="91">
        <f>M7</f>
        <v>2254.1014468719941</v>
      </c>
    </row>
    <row r="59" spans="1:8" x14ac:dyDescent="0.25">
      <c r="C59" s="17" t="str">
        <f t="shared" si="5"/>
        <v xml:space="preserve">Revoco / Enfoscado </v>
      </c>
      <c r="D59" s="44">
        <f t="shared" si="5"/>
        <v>0.5</v>
      </c>
      <c r="E59" s="44">
        <f>E58+D59/100</f>
        <v>1.4999999999999999E-2</v>
      </c>
      <c r="F59" s="88">
        <f t="shared" ref="F59:F77" si="6">L8</f>
        <v>0.15000000000000002</v>
      </c>
      <c r="G59" s="93">
        <f>$G$58-($J$47*F59)</f>
        <v>1164.4959500813497</v>
      </c>
      <c r="H59" s="91">
        <f t="shared" ref="H59:H77" si="7">M8</f>
        <v>2213.648665303665</v>
      </c>
    </row>
    <row r="60" spans="1:8" x14ac:dyDescent="0.25">
      <c r="C60" s="17" t="str">
        <f t="shared" si="5"/>
        <v xml:space="preserve">Revoco / Enfoscado </v>
      </c>
      <c r="D60" s="44">
        <f t="shared" si="5"/>
        <v>8</v>
      </c>
      <c r="E60" s="44">
        <f t="shared" ref="E60:E77" si="8">E59+D60/100</f>
        <v>9.5000000000000001E-2</v>
      </c>
      <c r="F60" s="88">
        <f t="shared" si="6"/>
        <v>0.95000000000000007</v>
      </c>
      <c r="G60" s="93">
        <f t="shared" ref="G60:G77" si="9">$G$58-($J$47*F60)</f>
        <v>1143.2713003756371</v>
      </c>
      <c r="H60" s="91">
        <f t="shared" si="7"/>
        <v>1647.4063240457149</v>
      </c>
    </row>
    <row r="61" spans="1:8" x14ac:dyDescent="0.25">
      <c r="C61" s="17" t="str">
        <f t="shared" si="5"/>
        <v>Poliestireno extruido XPS</v>
      </c>
      <c r="D61" s="44">
        <f t="shared" si="5"/>
        <v>8</v>
      </c>
      <c r="E61" s="44">
        <f t="shared" si="8"/>
        <v>0.17499999999999999</v>
      </c>
      <c r="F61" s="88">
        <f t="shared" si="6"/>
        <v>12.95</v>
      </c>
      <c r="G61" s="93">
        <f t="shared" si="9"/>
        <v>824.90155478994654</v>
      </c>
      <c r="H61" s="91">
        <f t="shared" si="7"/>
        <v>1212.4374022477739</v>
      </c>
    </row>
    <row r="62" spans="1:8" x14ac:dyDescent="0.25">
      <c r="C62" s="17" t="str">
        <f t="shared" si="5"/>
        <v>Losa hormigón armado</v>
      </c>
      <c r="D62" s="44">
        <f t="shared" si="5"/>
        <v>5</v>
      </c>
      <c r="E62" s="44">
        <f t="shared" si="8"/>
        <v>0.22499999999999998</v>
      </c>
      <c r="F62" s="88">
        <f t="shared" si="6"/>
        <v>17.95</v>
      </c>
      <c r="G62" s="93">
        <f t="shared" si="9"/>
        <v>692.24749412924211</v>
      </c>
      <c r="H62" s="91">
        <f t="shared" si="7"/>
        <v>995.10444478845704</v>
      </c>
    </row>
    <row r="63" spans="1:8" x14ac:dyDescent="0.25">
      <c r="C63" s="17" t="str">
        <f t="shared" si="5"/>
        <v>Cámara aire ventilada</v>
      </c>
      <c r="D63" s="44">
        <f t="shared" si="5"/>
        <v>5</v>
      </c>
      <c r="E63" s="44">
        <f t="shared" si="8"/>
        <v>0.27499999999999997</v>
      </c>
      <c r="F63" s="88">
        <f t="shared" si="6"/>
        <v>18</v>
      </c>
      <c r="G63" s="93">
        <f t="shared" si="9"/>
        <v>690.92095352263505</v>
      </c>
      <c r="H63" s="91">
        <f t="shared" si="7"/>
        <v>812.84818061486487</v>
      </c>
    </row>
    <row r="64" spans="1:8" x14ac:dyDescent="0.25">
      <c r="C64" s="17">
        <f t="shared" si="5"/>
        <v>0</v>
      </c>
      <c r="D64" s="44">
        <f t="shared" si="5"/>
        <v>0</v>
      </c>
      <c r="E64" s="44">
        <f t="shared" si="8"/>
        <v>0.27499999999999997</v>
      </c>
      <c r="F64" s="88" t="e">
        <f t="shared" si="6"/>
        <v>#VALUE!</v>
      </c>
      <c r="G64" s="93" t="e">
        <f t="shared" si="9"/>
        <v>#VALUE!</v>
      </c>
      <c r="H64" s="91" t="str">
        <f t="shared" si="7"/>
        <v/>
      </c>
    </row>
    <row r="65" spans="3:8" x14ac:dyDescent="0.25">
      <c r="C65" s="17">
        <f t="shared" si="5"/>
        <v>0</v>
      </c>
      <c r="D65" s="44">
        <f t="shared" si="5"/>
        <v>0</v>
      </c>
      <c r="E65" s="44">
        <f t="shared" si="8"/>
        <v>0.27499999999999997</v>
      </c>
      <c r="F65" s="88" t="e">
        <f t="shared" si="6"/>
        <v>#VALUE!</v>
      </c>
      <c r="G65" s="93" t="e">
        <f t="shared" si="9"/>
        <v>#VALUE!</v>
      </c>
      <c r="H65" s="91" t="str">
        <f t="shared" si="7"/>
        <v/>
      </c>
    </row>
    <row r="66" spans="3:8" x14ac:dyDescent="0.25">
      <c r="C66" s="17">
        <f t="shared" si="5"/>
        <v>0</v>
      </c>
      <c r="D66" s="44">
        <f t="shared" si="5"/>
        <v>0</v>
      </c>
      <c r="E66" s="44">
        <f t="shared" si="8"/>
        <v>0.27499999999999997</v>
      </c>
      <c r="F66" s="88" t="e">
        <f t="shared" si="6"/>
        <v>#VALUE!</v>
      </c>
      <c r="G66" s="93" t="e">
        <f t="shared" si="9"/>
        <v>#VALUE!</v>
      </c>
      <c r="H66" s="91" t="str">
        <f t="shared" si="7"/>
        <v/>
      </c>
    </row>
    <row r="67" spans="3:8" x14ac:dyDescent="0.25">
      <c r="C67" s="17">
        <f t="shared" si="5"/>
        <v>0</v>
      </c>
      <c r="D67" s="44">
        <f t="shared" si="5"/>
        <v>0</v>
      </c>
      <c r="E67" s="44">
        <f t="shared" si="8"/>
        <v>0.27499999999999997</v>
      </c>
      <c r="F67" s="88" t="e">
        <f t="shared" si="6"/>
        <v>#VALUE!</v>
      </c>
      <c r="G67" s="93" t="e">
        <f t="shared" si="9"/>
        <v>#VALUE!</v>
      </c>
      <c r="H67" s="91" t="str">
        <f t="shared" si="7"/>
        <v/>
      </c>
    </row>
    <row r="68" spans="3:8" x14ac:dyDescent="0.25">
      <c r="C68" s="17">
        <f t="shared" si="5"/>
        <v>0</v>
      </c>
      <c r="D68" s="44">
        <f t="shared" si="5"/>
        <v>0</v>
      </c>
      <c r="E68" s="44">
        <f t="shared" si="8"/>
        <v>0.27499999999999997</v>
      </c>
      <c r="F68" s="88" t="e">
        <f t="shared" si="6"/>
        <v>#VALUE!</v>
      </c>
      <c r="G68" s="93" t="e">
        <f t="shared" si="9"/>
        <v>#VALUE!</v>
      </c>
      <c r="H68" s="91" t="str">
        <f t="shared" si="7"/>
        <v/>
      </c>
    </row>
    <row r="69" spans="3:8" x14ac:dyDescent="0.25">
      <c r="C69" s="17">
        <f t="shared" si="5"/>
        <v>0</v>
      </c>
      <c r="D69" s="44">
        <f t="shared" si="5"/>
        <v>0</v>
      </c>
      <c r="E69" s="44">
        <f t="shared" si="8"/>
        <v>0.27499999999999997</v>
      </c>
      <c r="F69" s="88" t="e">
        <f t="shared" si="6"/>
        <v>#VALUE!</v>
      </c>
      <c r="G69" s="93" t="e">
        <f t="shared" si="9"/>
        <v>#VALUE!</v>
      </c>
      <c r="H69" s="91" t="str">
        <f t="shared" si="7"/>
        <v/>
      </c>
    </row>
    <row r="70" spans="3:8" x14ac:dyDescent="0.25">
      <c r="C70" s="17">
        <f t="shared" si="5"/>
        <v>0</v>
      </c>
      <c r="D70" s="44">
        <f t="shared" si="5"/>
        <v>0</v>
      </c>
      <c r="E70" s="44">
        <f t="shared" si="8"/>
        <v>0.27499999999999997</v>
      </c>
      <c r="F70" s="88" t="e">
        <f t="shared" si="6"/>
        <v>#VALUE!</v>
      </c>
      <c r="G70" s="93" t="e">
        <f t="shared" si="9"/>
        <v>#VALUE!</v>
      </c>
      <c r="H70" s="91" t="str">
        <f t="shared" si="7"/>
        <v/>
      </c>
    </row>
    <row r="71" spans="3:8" x14ac:dyDescent="0.25">
      <c r="C71" s="17">
        <f t="shared" si="5"/>
        <v>0</v>
      </c>
      <c r="D71" s="44">
        <f t="shared" si="5"/>
        <v>0</v>
      </c>
      <c r="E71" s="44">
        <f t="shared" si="8"/>
        <v>0.27499999999999997</v>
      </c>
      <c r="F71" s="88" t="e">
        <f t="shared" si="6"/>
        <v>#VALUE!</v>
      </c>
      <c r="G71" s="93" t="e">
        <f t="shared" si="9"/>
        <v>#VALUE!</v>
      </c>
      <c r="H71" s="91" t="str">
        <f t="shared" si="7"/>
        <v/>
      </c>
    </row>
    <row r="72" spans="3:8" x14ac:dyDescent="0.25">
      <c r="C72" s="17">
        <f t="shared" si="5"/>
        <v>0</v>
      </c>
      <c r="D72" s="44">
        <f t="shared" si="5"/>
        <v>0</v>
      </c>
      <c r="E72" s="44">
        <f t="shared" si="8"/>
        <v>0.27499999999999997</v>
      </c>
      <c r="F72" s="88" t="e">
        <f t="shared" si="6"/>
        <v>#VALUE!</v>
      </c>
      <c r="G72" s="93" t="e">
        <f t="shared" si="9"/>
        <v>#VALUE!</v>
      </c>
      <c r="H72" s="91" t="str">
        <f t="shared" si="7"/>
        <v/>
      </c>
    </row>
    <row r="73" spans="3:8" x14ac:dyDescent="0.25">
      <c r="C73" s="17">
        <f t="shared" si="5"/>
        <v>0</v>
      </c>
      <c r="D73" s="44">
        <f t="shared" si="5"/>
        <v>0</v>
      </c>
      <c r="E73" s="44">
        <f t="shared" si="8"/>
        <v>0.27499999999999997</v>
      </c>
      <c r="F73" s="88" t="e">
        <f t="shared" si="6"/>
        <v>#VALUE!</v>
      </c>
      <c r="G73" s="93" t="e">
        <f t="shared" si="9"/>
        <v>#VALUE!</v>
      </c>
      <c r="H73" s="91" t="str">
        <f t="shared" si="7"/>
        <v/>
      </c>
    </row>
    <row r="74" spans="3:8" x14ac:dyDescent="0.25">
      <c r="C74" s="17">
        <f t="shared" ref="C74:D77" si="10">C23</f>
        <v>0</v>
      </c>
      <c r="D74" s="44">
        <f t="shared" si="10"/>
        <v>0</v>
      </c>
      <c r="E74" s="44">
        <f t="shared" si="8"/>
        <v>0.27499999999999997</v>
      </c>
      <c r="F74" s="88" t="e">
        <f t="shared" si="6"/>
        <v>#VALUE!</v>
      </c>
      <c r="G74" s="93" t="e">
        <f t="shared" si="9"/>
        <v>#VALUE!</v>
      </c>
      <c r="H74" s="91" t="str">
        <f t="shared" si="7"/>
        <v/>
      </c>
    </row>
    <row r="75" spans="3:8" x14ac:dyDescent="0.25">
      <c r="C75" s="17">
        <f t="shared" si="10"/>
        <v>0</v>
      </c>
      <c r="D75" s="44">
        <f t="shared" si="10"/>
        <v>0</v>
      </c>
      <c r="E75" s="44">
        <f t="shared" si="8"/>
        <v>0.27499999999999997</v>
      </c>
      <c r="F75" s="88" t="e">
        <f t="shared" si="6"/>
        <v>#VALUE!</v>
      </c>
      <c r="G75" s="93" t="e">
        <f t="shared" si="9"/>
        <v>#VALUE!</v>
      </c>
      <c r="H75" s="91" t="str">
        <f t="shared" si="7"/>
        <v/>
      </c>
    </row>
    <row r="76" spans="3:8" x14ac:dyDescent="0.25">
      <c r="C76" s="17">
        <f t="shared" si="10"/>
        <v>0</v>
      </c>
      <c r="D76" s="44">
        <f t="shared" si="10"/>
        <v>0</v>
      </c>
      <c r="E76" s="44">
        <f t="shared" si="8"/>
        <v>0.27499999999999997</v>
      </c>
      <c r="F76" s="88" t="e">
        <f t="shared" si="6"/>
        <v>#VALUE!</v>
      </c>
      <c r="G76" s="93" t="e">
        <f t="shared" si="9"/>
        <v>#VALUE!</v>
      </c>
      <c r="H76" s="91" t="str">
        <f t="shared" si="7"/>
        <v/>
      </c>
    </row>
    <row r="77" spans="3:8" x14ac:dyDescent="0.25">
      <c r="C77" s="36">
        <f t="shared" si="10"/>
        <v>0</v>
      </c>
      <c r="D77" s="86">
        <f t="shared" si="10"/>
        <v>0</v>
      </c>
      <c r="E77" s="86">
        <f t="shared" si="8"/>
        <v>0.27499999999999997</v>
      </c>
      <c r="F77" s="89" t="e">
        <f t="shared" si="6"/>
        <v>#VALUE!</v>
      </c>
      <c r="G77" s="94" t="e">
        <f t="shared" si="9"/>
        <v>#VALUE!</v>
      </c>
      <c r="H77" s="92" t="str">
        <f t="shared" si="7"/>
        <v/>
      </c>
    </row>
    <row r="78" spans="3:8" x14ac:dyDescent="0.25">
      <c r="C78" t="s">
        <v>227</v>
      </c>
      <c r="D78" s="44"/>
      <c r="E78" s="44">
        <f t="shared" ref="E78" si="11">E77+D78</f>
        <v>0.27499999999999997</v>
      </c>
    </row>
  </sheetData>
  <mergeCells count="3">
    <mergeCell ref="A1:I1"/>
    <mergeCell ref="A29:I29"/>
    <mergeCell ref="A40:K40"/>
  </mergeCells>
  <dataValidations count="2">
    <dataValidation type="list" allowBlank="1" sqref="B7:B26" xr:uid="{AD104084-A91F-403F-A18A-2857F61C1FC1}">
      <formula1>"ACABADO EXTERIOR,AISLAMIENTO EXTERIOR,CAPA ADICIONAL EXTERIOR,SOPORTE,CAPA ADICIONAL INTERIOR,AISLAMIENTO INTERIOR,ACABADO INTERIOR"</formula1>
      <formula2>0</formula2>
    </dataValidation>
    <dataValidation type="list" allowBlank="1" sqref="C7:C26" xr:uid="{8A5497DA-648C-48CA-AA28-1F65423FF3E1}">
      <formula1>INDIRECT(SUBSTITUTE(B7," ",""))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8"/>
  <sheetViews>
    <sheetView zoomScaleNormal="100" workbookViewId="0">
      <selection activeCell="D11" sqref="D11"/>
    </sheetView>
  </sheetViews>
  <sheetFormatPr baseColWidth="10" defaultColWidth="9.140625" defaultRowHeight="15" x14ac:dyDescent="0.25"/>
  <cols>
    <col min="1" max="1" width="6" customWidth="1"/>
    <col min="2" max="2" width="25" customWidth="1"/>
    <col min="3" max="3" width="35" customWidth="1"/>
    <col min="4" max="4" width="10" customWidth="1"/>
    <col min="5" max="6" width="12" customWidth="1"/>
    <col min="7" max="7" width="10" customWidth="1"/>
    <col min="8" max="8" width="13" customWidth="1"/>
    <col min="10" max="11" width="10" customWidth="1"/>
  </cols>
  <sheetData>
    <row r="1" spans="1:13" ht="24.75" customHeight="1" x14ac:dyDescent="0.25">
      <c r="A1" s="148" t="s">
        <v>23</v>
      </c>
      <c r="B1" s="148"/>
      <c r="C1" s="148"/>
      <c r="D1" s="148"/>
      <c r="E1" s="148"/>
      <c r="F1" s="148"/>
      <c r="G1" s="148"/>
      <c r="H1" s="148"/>
      <c r="I1" s="148"/>
    </row>
    <row r="3" spans="1:13" x14ac:dyDescent="0.25">
      <c r="A3" s="39" t="s">
        <v>24</v>
      </c>
      <c r="B3" s="40" t="s">
        <v>87</v>
      </c>
      <c r="C3">
        <f>SUM(D7:D26)</f>
        <v>14.1</v>
      </c>
      <c r="D3" t="s">
        <v>26</v>
      </c>
      <c r="E3" s="39" t="s">
        <v>27</v>
      </c>
      <c r="F3" s="40" t="s">
        <v>86</v>
      </c>
    </row>
    <row r="4" spans="1:13" x14ac:dyDescent="0.25">
      <c r="A4" s="41" t="s">
        <v>29</v>
      </c>
    </row>
    <row r="6" spans="1:13" x14ac:dyDescent="0.25">
      <c r="A6" s="42" t="s">
        <v>30</v>
      </c>
      <c r="B6" s="42" t="s">
        <v>31</v>
      </c>
      <c r="C6" s="42" t="s">
        <v>32</v>
      </c>
      <c r="D6" s="42" t="s">
        <v>33</v>
      </c>
      <c r="E6" s="42" t="s">
        <v>34</v>
      </c>
      <c r="F6" s="42" t="s">
        <v>35</v>
      </c>
      <c r="G6" s="42" t="s">
        <v>36</v>
      </c>
      <c r="H6" s="42" t="s">
        <v>37</v>
      </c>
      <c r="J6" s="43" t="s">
        <v>38</v>
      </c>
      <c r="K6" s="43" t="s">
        <v>39</v>
      </c>
      <c r="L6" t="s">
        <v>217</v>
      </c>
      <c r="M6" t="s">
        <v>233</v>
      </c>
    </row>
    <row r="7" spans="1:13" x14ac:dyDescent="0.25">
      <c r="A7" s="44">
        <v>1</v>
      </c>
      <c r="B7" t="s">
        <v>76</v>
      </c>
      <c r="C7" t="s">
        <v>107</v>
      </c>
      <c r="D7" s="45">
        <v>1</v>
      </c>
      <c r="E7" s="46">
        <f>IF(AND(B7&lt;&gt;"",C7&lt;&gt;""),IF(B7="ACABADO EXTERIOR",VLOOKUP(C7,Base_Datos!$A$3:$D$50,2,0),IF(B7="AISLAMIENTO EXTERIOR",VLOOKUP(C7,Base_Datos!$F$3:$I$50,2,0),IF(B7="CAPA ADICIONAL EXTERIOR",VLOOKUP(C7,Base_Datos!$K$3:$N$50,2,0),IF(B7="SOPORTE",VLOOKUP(C7,Base_Datos!$P$3:$S$50,2,0),IF(B7="CAPA ADICIONAL INTERIOR",VLOOKUP(C7,Base_Datos!$U$3:$X$50,2,0),IF(B7="AISLAMIENTO INTERIOR",VLOOKUP(C7,Base_Datos!$Z$3:$AC$50,2,0),IF(B7="ACABADO INTERIOR",VLOOKUP(C7,Base_Datos!$AE$3:$AH$50,2,0),""))))))),"")</f>
        <v>0.18</v>
      </c>
      <c r="F7" s="47">
        <f>IF(AND(B7&lt;&gt;"",C7&lt;&gt;""),IF(B7="ACABADO EXTERIOR",VLOOKUP(C7,Base_Datos!$A$3:$D$50,3,0),IF(B7="AISLAMIENTO EXTERIOR",VLOOKUP(C7,Base_Datos!$F$3:$I$50,3,0),IF(B7="CAPA ADICIONAL EXTERIOR",VLOOKUP(C7,Base_Datos!$K$3:$N$50,3,0),IF(B7="SOPORTE",VLOOKUP(C7,Base_Datos!$P$3:$S$50,3,0),IF(B7="CAPA ADICIONAL INTERIOR",VLOOKUP(C7,Base_Datos!$U$3:$X$50,3,0),IF(B7="AISLAMIENTO INTERIOR",VLOOKUP(C7,Base_Datos!$Z$3:$AC$50,3,0),IF(B7="ACABADO INTERIOR",VLOOKUP(C7,Base_Datos!$AE$3:$AH$50,3,0),""))))))),"")</f>
        <v>700</v>
      </c>
      <c r="G7" s="46">
        <f>IF(AND(B7&lt;&gt;"",C7&lt;&gt;""),IF(B7="ACABADO EXTERIOR",VLOOKUP(C7,Base_Datos!$A$3:$D$50,4,0),IF(B7="AISLAMIENTO EXTERIOR",VLOOKUP(C7,Base_Datos!$F$3:$I$50,4,0),IF(B7="CAPA ADICIONAL EXTERIOR",VLOOKUP(C7,Base_Datos!$K$3:$N$50,4,0),IF(B7="SOPORTE",VLOOKUP(C7,Base_Datos!$P$3:$S$50,4,0),IF(B7="CAPA ADICIONAL INTERIOR",VLOOKUP(C7,Base_Datos!$U$3:$X$50,4,0),IF(B7="AISLAMIENTO INTERIOR",VLOOKUP(C7,Base_Datos!$Z$3:$AC$50,4,0),IF(B7="ACABADO INTERIOR",VLOOKUP(C7,Base_Datos!$AE$3:$AH$50,4,0),""))))))),"")</f>
        <v>0</v>
      </c>
      <c r="H7" s="46">
        <f t="shared" ref="H7:H20" si="0">IF(AND(G7&lt;&gt;"",G7&lt;&gt;0),G7,IF(AND(D7&lt;&gt;"",E7&lt;&gt;"",E7&gt;0),D7/(E7*100),""))</f>
        <v>5.5555555555555552E-2</v>
      </c>
      <c r="J7" s="48">
        <f>IF(AND(B7&lt;&gt;"",C7&lt;&gt;""),IF(B7="ACABADO EXTERIOR",VLOOKUP(C7,Base_Datos!$A$3:$E$50,5,0),IF(B7="AISLAMIENTO EXTERIOR",VLOOKUP(C7,Base_Datos!$F$3:$J$50,5,0),IF(B7="CAPA ADICIONAL EXTERIOR",VLOOKUP(C7,Base_Datos!$K$3:$O$50,5,0),IF(B7="SOPORTE",VLOOKUP(C7,Base_Datos!$P$3:$T$50,5,0),IF(B7="CAPA ADICIONAL INTERIOR",VLOOKUP(C7,Base_Datos!$U$3:$Y$50,5,0),IF(B7="AISLAMIENTO INTERIOR",VLOOKUP(C7,Base_Datos!$Z$3:$AD$50,5,0),IF(B7="ACABADO INTERIOR",VLOOKUP(C7,Base_Datos!$AE$3:$AI$50,5,0),""))))))),"")</f>
        <v>10</v>
      </c>
      <c r="K7" s="23">
        <f t="shared" ref="K7:K26" si="1">IF(AND(D7&lt;&gt;"",J7&lt;&gt;""),J7*D7/100,"")</f>
        <v>0.1</v>
      </c>
      <c r="L7" s="54">
        <f>K7</f>
        <v>0.1</v>
      </c>
      <c r="M7" s="90">
        <f>IF(AND(B7&lt;&gt;"",C7&lt;&gt;""),610.5*EXP((17.269*($B$44-($B$44-$B$42)*(SUM($D$7:D7)/$C$3)))/(237.3+($B$44-($B$44-$B$42)*(SUM($D$7:D7)/$C$3)))),"")</f>
        <v>2177.7575995445031</v>
      </c>
    </row>
    <row r="8" spans="1:13" x14ac:dyDescent="0.25">
      <c r="A8" s="44">
        <v>2</v>
      </c>
      <c r="B8" t="s">
        <v>48</v>
      </c>
      <c r="C8" t="s">
        <v>140</v>
      </c>
      <c r="D8" s="45">
        <v>3</v>
      </c>
      <c r="E8" s="46">
        <f>IF(AND(B8&lt;&gt;"",C8&lt;&gt;""),IF(B8="ACABADO EXTERIOR",VLOOKUP(C8,Base_Datos!$A$3:$D$50,2,0),IF(B8="AISLAMIENTO EXTERIOR",VLOOKUP(C8,Base_Datos!$F$3:$I$50,2,0),IF(B8="CAPA ADICIONAL EXTERIOR",VLOOKUP(C8,Base_Datos!$K$3:$N$50,2,0),IF(B8="SOPORTE",VLOOKUP(C8,Base_Datos!$P$3:$S$50,2,0),IF(B8="CAPA ADICIONAL INTERIOR",VLOOKUP(C8,Base_Datos!$U$3:$X$50,2,0),IF(B8="AISLAMIENTO INTERIOR",VLOOKUP(C8,Base_Datos!$Z$3:$AC$50,2,0),IF(B8="ACABADO INTERIOR",VLOOKUP(C8,Base_Datos!$AE$3:$AH$50,2,0),""))))))),"")</f>
        <v>1.4</v>
      </c>
      <c r="F8" s="47">
        <f>IF(AND(B8&lt;&gt;"",C8&lt;&gt;""),IF(B8="ACABADO EXTERIOR",VLOOKUP(C8,Base_Datos!$A$3:$D$50,3,0),IF(B8="AISLAMIENTO EXTERIOR",VLOOKUP(C8,Base_Datos!$F$3:$I$50,3,0),IF(B8="CAPA ADICIONAL EXTERIOR",VLOOKUP(C8,Base_Datos!$K$3:$N$50,3,0),IF(B8="SOPORTE",VLOOKUP(C8,Base_Datos!$P$3:$S$50,3,0),IF(B8="CAPA ADICIONAL INTERIOR",VLOOKUP(C8,Base_Datos!$U$3:$X$50,3,0),IF(B8="AISLAMIENTO INTERIOR",VLOOKUP(C8,Base_Datos!$Z$3:$AC$50,3,0),IF(B8="ACABADO INTERIOR",VLOOKUP(C8,Base_Datos!$AE$3:$AH$50,3,0),""))))))),"")</f>
        <v>1900</v>
      </c>
      <c r="G8" s="46">
        <f>IF(AND(B8&lt;&gt;"",C8&lt;&gt;""),IF(B8="ACABADO EXTERIOR",VLOOKUP(C8,Base_Datos!$A$3:$D$50,4,0),IF(B8="AISLAMIENTO EXTERIOR",VLOOKUP(C8,Base_Datos!$F$3:$I$50,4,0),IF(B8="CAPA ADICIONAL EXTERIOR",VLOOKUP(C8,Base_Datos!$K$3:$N$50,4,0),IF(B8="SOPORTE",VLOOKUP(C8,Base_Datos!$P$3:$S$50,4,0),IF(B8="CAPA ADICIONAL INTERIOR",VLOOKUP(C8,Base_Datos!$U$3:$X$50,4,0),IF(B8="AISLAMIENTO INTERIOR",VLOOKUP(C8,Base_Datos!$Z$3:$AC$50,4,0),IF(B8="ACABADO INTERIOR",VLOOKUP(C8,Base_Datos!$AE$3:$AH$50,4,0),""))))))),"")</f>
        <v>0</v>
      </c>
      <c r="H8" s="46">
        <f t="shared" si="0"/>
        <v>2.1428571428571429E-2</v>
      </c>
      <c r="J8" s="48">
        <f>IF(AND(B8&lt;&gt;"",C8&lt;&gt;""),IF(B8="ACABADO EXTERIOR",VLOOKUP(C8,Base_Datos!$A$3:$E$50,5,0),IF(B8="AISLAMIENTO EXTERIOR",VLOOKUP(C8,Base_Datos!$F$3:$J$50,5,0),IF(B8="CAPA ADICIONAL EXTERIOR",VLOOKUP(C8,Base_Datos!$K$3:$O$50,5,0),IF(B8="SOPORTE",VLOOKUP(C8,Base_Datos!$P$3:$T$50,5,0),IF(B8="CAPA ADICIONAL INTERIOR",VLOOKUP(C8,Base_Datos!$U$3:$Y$50,5,0),IF(B8="AISLAMIENTO INTERIOR",VLOOKUP(C8,Base_Datos!$Z$3:$AD$50,5,0),IF(B8="ACABADO INTERIOR",VLOOKUP(C8,Base_Datos!$AE$3:$AI$50,5,0),""))))))),"")</f>
        <v>10</v>
      </c>
      <c r="K8" s="23">
        <f t="shared" si="1"/>
        <v>0.3</v>
      </c>
      <c r="L8" s="54">
        <f>L7+K8</f>
        <v>0.4</v>
      </c>
      <c r="M8" s="90">
        <f>IF(AND(B8&lt;&gt;"",C8&lt;&gt;""),610.5*EXP((17.269*($B$44-($B$44-$B$42)*(SUM($D$7:D8)/$C$3)))/(237.3+($B$44-($B$44-$B$42)*(SUM($D$7:D8)/$C$3)))),"")</f>
        <v>1755.6525637650752</v>
      </c>
    </row>
    <row r="9" spans="1:13" x14ac:dyDescent="0.25">
      <c r="A9" s="44">
        <v>3</v>
      </c>
      <c r="B9" t="s">
        <v>44</v>
      </c>
      <c r="C9" t="s">
        <v>81</v>
      </c>
      <c r="D9" s="45">
        <v>10</v>
      </c>
      <c r="E9" s="46">
        <f>IF(AND(B9&lt;&gt;"",C9&lt;&gt;""),IF(B9="ACABADO EXTERIOR",VLOOKUP(C9,Base_Datos!$A$3:$D$50,2,0),IF(B9="AISLAMIENTO EXTERIOR",VLOOKUP(C9,Base_Datos!$F$3:$I$50,2,0),IF(B9="CAPA ADICIONAL EXTERIOR",VLOOKUP(C9,Base_Datos!$K$3:$N$50,2,0),IF(B9="SOPORTE",VLOOKUP(C9,Base_Datos!$P$3:$S$50,2,0),IF(B9="CAPA ADICIONAL INTERIOR",VLOOKUP(C9,Base_Datos!$U$3:$X$50,2,0),IF(B9="AISLAMIENTO INTERIOR",VLOOKUP(C9,Base_Datos!$Z$3:$AC$50,2,0),IF(B9="ACABADO INTERIOR",VLOOKUP(C9,Base_Datos!$AE$3:$AH$50,2,0),""))))))),"")</f>
        <v>2.2999999999999998</v>
      </c>
      <c r="F9" s="47">
        <f>IF(AND(B9&lt;&gt;"",C9&lt;&gt;""),IF(B9="ACABADO EXTERIOR",VLOOKUP(C9,Base_Datos!$A$3:$D$50,3,0),IF(B9="AISLAMIENTO EXTERIOR",VLOOKUP(C9,Base_Datos!$F$3:$I$50,3,0),IF(B9="CAPA ADICIONAL EXTERIOR",VLOOKUP(C9,Base_Datos!$K$3:$N$50,3,0),IF(B9="SOPORTE",VLOOKUP(C9,Base_Datos!$P$3:$S$50,3,0),IF(B9="CAPA ADICIONAL INTERIOR",VLOOKUP(C9,Base_Datos!$U$3:$X$50,3,0),IF(B9="AISLAMIENTO INTERIOR",VLOOKUP(C9,Base_Datos!$Z$3:$AC$50,3,0),IF(B9="ACABADO INTERIOR",VLOOKUP(C9,Base_Datos!$AE$3:$AH$50,3,0),""))))))),"")</f>
        <v>2400</v>
      </c>
      <c r="G9" s="46">
        <f>IF(AND(B9&lt;&gt;"",C9&lt;&gt;""),IF(B9="ACABADO EXTERIOR",VLOOKUP(C9,Base_Datos!$A$3:$D$50,4,0),IF(B9="AISLAMIENTO EXTERIOR",VLOOKUP(C9,Base_Datos!$F$3:$I$50,4,0),IF(B9="CAPA ADICIONAL EXTERIOR",VLOOKUP(C9,Base_Datos!$K$3:$N$50,4,0),IF(B9="SOPORTE",VLOOKUP(C9,Base_Datos!$P$3:$S$50,4,0),IF(B9="CAPA ADICIONAL INTERIOR",VLOOKUP(C9,Base_Datos!$U$3:$X$50,4,0),IF(B9="AISLAMIENTO INTERIOR",VLOOKUP(C9,Base_Datos!$Z$3:$AC$50,4,0),IF(B9="ACABADO INTERIOR",VLOOKUP(C9,Base_Datos!$AE$3:$AH$50,4,0),""))))))),"")</f>
        <v>0</v>
      </c>
      <c r="H9" s="46">
        <f t="shared" si="0"/>
        <v>4.3478260869565223E-2</v>
      </c>
      <c r="J9" s="48">
        <f>IF(AND(B9&lt;&gt;"",C9&lt;&gt;""),IF(B9="ACABADO EXTERIOR",VLOOKUP(C9,Base_Datos!$A$3:$E$50,5,0),IF(B9="AISLAMIENTO EXTERIOR",VLOOKUP(C9,Base_Datos!$F$3:$J$50,5,0),IF(B9="CAPA ADICIONAL EXTERIOR",VLOOKUP(C9,Base_Datos!$K$3:$O$50,5,0),IF(B9="SOPORTE",VLOOKUP(C9,Base_Datos!$P$3:$T$50,5,0),IF(B9="CAPA ADICIONAL INTERIOR",VLOOKUP(C9,Base_Datos!$U$3:$Y$50,5,0),IF(B9="AISLAMIENTO INTERIOR",VLOOKUP(C9,Base_Datos!$Z$3:$AD$50,5,0),IF(B9="ACABADO INTERIOR",VLOOKUP(C9,Base_Datos!$AE$3:$AI$50,5,0),""))))))),"")</f>
        <v>100</v>
      </c>
      <c r="K9" s="23">
        <f t="shared" si="1"/>
        <v>10</v>
      </c>
      <c r="L9" s="54">
        <f t="shared" ref="L9:L26" si="2">L8+K9</f>
        <v>10.4</v>
      </c>
      <c r="M9" s="90">
        <f>IF(AND(B9&lt;&gt;"",C9&lt;&gt;""),610.5*EXP((17.269*($B$44-($B$44-$B$42)*(SUM($D$7:D9)/$C$3)))/(237.3+($B$44-($B$44-$B$42)*(SUM($D$7:D9)/$C$3)))),"")</f>
        <v>819.36282882770593</v>
      </c>
    </row>
    <row r="10" spans="1:13" x14ac:dyDescent="0.25">
      <c r="A10" s="44">
        <v>4</v>
      </c>
      <c r="B10" t="s">
        <v>74</v>
      </c>
      <c r="C10" t="s">
        <v>101</v>
      </c>
      <c r="D10" s="45">
        <v>0.1</v>
      </c>
      <c r="E10" s="46">
        <f>IF(AND(B10&lt;&gt;"",C10&lt;&gt;""),IF(B10="ACABADO EXTERIOR",VLOOKUP(C10,Base_Datos!$A$3:$D$50,2,0),IF(B10="AISLAMIENTO EXTERIOR",VLOOKUP(C10,Base_Datos!$F$3:$I$50,2,0),IF(B10="CAPA ADICIONAL EXTERIOR",VLOOKUP(C10,Base_Datos!$K$3:$N$50,2,0),IF(B10="SOPORTE",VLOOKUP(C10,Base_Datos!$P$3:$S$50,2,0),IF(B10="CAPA ADICIONAL INTERIOR",VLOOKUP(C10,Base_Datos!$U$3:$X$50,2,0),IF(B10="AISLAMIENTO INTERIOR",VLOOKUP(C10,Base_Datos!$Z$3:$AC$50,2,0),IF(B10="ACABADO INTERIOR",VLOOKUP(C10,Base_Datos!$AE$3:$AH$50,2,0),""))))))),"")</f>
        <v>0.2</v>
      </c>
      <c r="F10" s="47">
        <f>IF(AND(B10&lt;&gt;"",C10&lt;&gt;""),IF(B10="ACABADO EXTERIOR",VLOOKUP(C10,Base_Datos!$A$3:$D$50,3,0),IF(B10="AISLAMIENTO EXTERIOR",VLOOKUP(C10,Base_Datos!$F$3:$I$50,3,0),IF(B10="CAPA ADICIONAL EXTERIOR",VLOOKUP(C10,Base_Datos!$K$3:$N$50,3,0),IF(B10="SOPORTE",VLOOKUP(C10,Base_Datos!$P$3:$S$50,3,0),IF(B10="CAPA ADICIONAL INTERIOR",VLOOKUP(C10,Base_Datos!$U$3:$X$50,3,0),IF(B10="AISLAMIENTO INTERIOR",VLOOKUP(C10,Base_Datos!$Z$3:$AC$50,3,0),IF(B10="ACABADO INTERIOR",VLOOKUP(C10,Base_Datos!$AE$3:$AH$50,3,0),""))))))),"")</f>
        <v>900</v>
      </c>
      <c r="G10" s="46">
        <f>IF(AND(B10&lt;&gt;"",C10&lt;&gt;""),IF(B10="ACABADO EXTERIOR",VLOOKUP(C10,Base_Datos!$A$3:$D$50,4,0),IF(B10="AISLAMIENTO EXTERIOR",VLOOKUP(C10,Base_Datos!$F$3:$I$50,4,0),IF(B10="CAPA ADICIONAL EXTERIOR",VLOOKUP(C10,Base_Datos!$K$3:$N$50,4,0),IF(B10="SOPORTE",VLOOKUP(C10,Base_Datos!$P$3:$S$50,4,0),IF(B10="CAPA ADICIONAL INTERIOR",VLOOKUP(C10,Base_Datos!$U$3:$X$50,4,0),IF(B10="AISLAMIENTO INTERIOR",VLOOKUP(C10,Base_Datos!$Z$3:$AC$50,4,0),IF(B10="ACABADO INTERIOR",VLOOKUP(C10,Base_Datos!$AE$3:$AH$50,4,0),""))))))),"")</f>
        <v>0</v>
      </c>
      <c r="H10" s="46">
        <f t="shared" si="0"/>
        <v>5.0000000000000001E-3</v>
      </c>
      <c r="J10" s="48">
        <f>IF(AND(B10&lt;&gt;"",C10&lt;&gt;""),IF(B10="ACABADO EXTERIOR",VLOOKUP(C10,Base_Datos!$A$3:$E$50,5,0),IF(B10="AISLAMIENTO EXTERIOR",VLOOKUP(C10,Base_Datos!$F$3:$J$50,5,0),IF(B10="CAPA ADICIONAL EXTERIOR",VLOOKUP(C10,Base_Datos!$K$3:$O$50,5,0),IF(B10="SOPORTE",VLOOKUP(C10,Base_Datos!$P$3:$T$50,5,0),IF(B10="CAPA ADICIONAL INTERIOR",VLOOKUP(C10,Base_Datos!$U$3:$Y$50,5,0),IF(B10="AISLAMIENTO INTERIOR",VLOOKUP(C10,Base_Datos!$Z$3:$AD$50,5,0),IF(B10="ACABADO INTERIOR",VLOOKUP(C10,Base_Datos!$AE$3:$AI$50,5,0),""))))))),"")</f>
        <v>100000</v>
      </c>
      <c r="K10" s="23">
        <f t="shared" si="1"/>
        <v>100</v>
      </c>
      <c r="L10" s="54">
        <f t="shared" si="2"/>
        <v>110.4</v>
      </c>
      <c r="M10" s="90">
        <f>IF(AND(B10&lt;&gt;"",C10&lt;&gt;""),610.5*EXP((17.269*($B$44-($B$44-$B$42)*(SUM($D$7:D10)/$C$3)))/(237.3+($B$44-($B$44-$B$42)*(SUM($D$7:D10)/$C$3)))),"")</f>
        <v>812.84818061486487</v>
      </c>
    </row>
    <row r="11" spans="1:13" x14ac:dyDescent="0.25">
      <c r="A11" s="44">
        <v>5</v>
      </c>
      <c r="D11" s="45"/>
      <c r="E11" s="46" t="str">
        <f>IF(AND(B11&lt;&gt;"",C11&lt;&gt;""),IF(B11="ACABADO EXTERIOR",VLOOKUP(C11,Base_Datos!$A$3:$D$50,2,0),IF(B11="AISLAMIENTO EXTERIOR",VLOOKUP(C11,Base_Datos!$F$3:$I$50,2,0),IF(B11="CAPA ADICIONAL EXTERIOR",VLOOKUP(C11,Base_Datos!$K$3:$N$50,2,0),IF(B11="SOPORTE",VLOOKUP(C11,Base_Datos!$P$3:$S$50,2,0),IF(B11="CAPA ADICIONAL INTERIOR",VLOOKUP(C11,Base_Datos!$U$3:$X$50,2,0),IF(B11="AISLAMIENTO INTERIOR",VLOOKUP(C11,Base_Datos!$Z$3:$AC$50,2,0),IF(B11="ACABADO INTERIOR",VLOOKUP(C11,Base_Datos!$AE$3:$AH$50,2,0),""))))))),"")</f>
        <v/>
      </c>
      <c r="F11" s="47" t="str">
        <f>IF(AND(B11&lt;&gt;"",C11&lt;&gt;""),IF(B11="ACABADO EXTERIOR",VLOOKUP(C11,Base_Datos!$A$3:$D$50,3,0),IF(B11="AISLAMIENTO EXTERIOR",VLOOKUP(C11,Base_Datos!$F$3:$I$50,3,0),IF(B11="CAPA ADICIONAL EXTERIOR",VLOOKUP(C11,Base_Datos!$K$3:$N$50,3,0),IF(B11="SOPORTE",VLOOKUP(C11,Base_Datos!$P$3:$S$50,3,0),IF(B11="CAPA ADICIONAL INTERIOR",VLOOKUP(C11,Base_Datos!$U$3:$X$50,3,0),IF(B11="AISLAMIENTO INTERIOR",VLOOKUP(C11,Base_Datos!$Z$3:$AC$50,3,0),IF(B11="ACABADO INTERIOR",VLOOKUP(C11,Base_Datos!$AE$3:$AH$50,3,0),""))))))),"")</f>
        <v/>
      </c>
      <c r="G11" s="46" t="str">
        <f>IF(AND(B11&lt;&gt;"",C11&lt;&gt;""),IF(B11="ACABADO EXTERIOR",VLOOKUP(C11,Base_Datos!$A$3:$D$50,4,0),IF(B11="AISLAMIENTO EXTERIOR",VLOOKUP(C11,Base_Datos!$F$3:$I$50,4,0),IF(B11="CAPA ADICIONAL EXTERIOR",VLOOKUP(C11,Base_Datos!$K$3:$N$50,4,0),IF(B11="SOPORTE",VLOOKUP(C11,Base_Datos!$P$3:$S$50,4,0),IF(B11="CAPA ADICIONAL INTERIOR",VLOOKUP(C11,Base_Datos!$U$3:$X$50,4,0),IF(B11="AISLAMIENTO INTERIOR",VLOOKUP(C11,Base_Datos!$Z$3:$AC$50,4,0),IF(B11="ACABADO INTERIOR",VLOOKUP(C11,Base_Datos!$AE$3:$AH$50,4,0),""))))))),"")</f>
        <v/>
      </c>
      <c r="H11" s="46" t="str">
        <f t="shared" si="0"/>
        <v/>
      </c>
      <c r="J11" s="48" t="str">
        <f>IF(AND(B11&lt;&gt;"",C11&lt;&gt;""),IF(B11="ACABADO EXTERIOR",VLOOKUP(C11,Base_Datos!$A$3:$E$50,5,0),IF(B11="AISLAMIENTO EXTERIOR",VLOOKUP(C11,Base_Datos!$F$3:$J$50,5,0),IF(B11="CAPA ADICIONAL EXTERIOR",VLOOKUP(C11,Base_Datos!$K$3:$O$50,5,0),IF(B11="SOPORTE",VLOOKUP(C11,Base_Datos!$P$3:$T$50,5,0),IF(B11="CAPA ADICIONAL INTERIOR",VLOOKUP(C11,Base_Datos!$U$3:$Y$50,5,0),IF(B11="AISLAMIENTO INTERIOR",VLOOKUP(C11,Base_Datos!$Z$3:$AD$50,5,0),IF(B11="ACABADO INTERIOR",VLOOKUP(C11,Base_Datos!$AE$3:$AI$50,5,0),""))))))),"")</f>
        <v/>
      </c>
      <c r="K11" s="23" t="str">
        <f t="shared" si="1"/>
        <v/>
      </c>
      <c r="L11" s="54" t="e">
        <f t="shared" si="2"/>
        <v>#VALUE!</v>
      </c>
      <c r="M11" s="90" t="str">
        <f>IF(AND(B11&lt;&gt;"",C11&lt;&gt;""),610.5*EXP((17.269*($B$44-($B$44-$B$42)*(SUM($D$7:D11)/$C$3)))/(237.3+($B$44-($B$44-$B$42)*(SUM($D$7:D11)/$C$3)))),"")</f>
        <v/>
      </c>
    </row>
    <row r="12" spans="1:13" x14ac:dyDescent="0.25">
      <c r="A12" s="44">
        <v>6</v>
      </c>
      <c r="D12" s="45"/>
      <c r="E12" s="46" t="str">
        <f>IF(AND(B12&lt;&gt;"",C12&lt;&gt;""),IF(B12="ACABADO EXTERIOR",VLOOKUP(C12,Base_Datos!$A$3:$D$50,2,0),IF(B12="AISLAMIENTO EXTERIOR",VLOOKUP(C12,Base_Datos!$F$3:$I$50,2,0),IF(B12="CAPA ADICIONAL EXTERIOR",VLOOKUP(C12,Base_Datos!$K$3:$N$50,2,0),IF(B12="SOPORTE",VLOOKUP(C12,Base_Datos!$P$3:$S$50,2,0),IF(B12="CAPA ADICIONAL INTERIOR",VLOOKUP(C12,Base_Datos!$U$3:$X$50,2,0),IF(B12="AISLAMIENTO INTERIOR",VLOOKUP(C12,Base_Datos!$Z$3:$AC$50,2,0),IF(B12="ACABADO INTERIOR",VLOOKUP(C12,Base_Datos!$AE$3:$AH$50,2,0),""))))))),"")</f>
        <v/>
      </c>
      <c r="F12" s="47" t="str">
        <f>IF(AND(B12&lt;&gt;"",C12&lt;&gt;""),IF(B12="ACABADO EXTERIOR",VLOOKUP(C12,Base_Datos!$A$3:$D$50,3,0),IF(B12="AISLAMIENTO EXTERIOR",VLOOKUP(C12,Base_Datos!$F$3:$I$50,3,0),IF(B12="CAPA ADICIONAL EXTERIOR",VLOOKUP(C12,Base_Datos!$K$3:$N$50,3,0),IF(B12="SOPORTE",VLOOKUP(C12,Base_Datos!$P$3:$S$50,3,0),IF(B12="CAPA ADICIONAL INTERIOR",VLOOKUP(C12,Base_Datos!$U$3:$X$50,3,0),IF(B12="AISLAMIENTO INTERIOR",VLOOKUP(C12,Base_Datos!$Z$3:$AC$50,3,0),IF(B12="ACABADO INTERIOR",VLOOKUP(C12,Base_Datos!$AE$3:$AH$50,3,0),""))))))),"")</f>
        <v/>
      </c>
      <c r="G12" s="46" t="str">
        <f>IF(AND(B12&lt;&gt;"",C12&lt;&gt;""),IF(B12="ACABADO EXTERIOR",VLOOKUP(C12,Base_Datos!$A$3:$D$50,4,0),IF(B12="AISLAMIENTO EXTERIOR",VLOOKUP(C12,Base_Datos!$F$3:$I$50,4,0),IF(B12="CAPA ADICIONAL EXTERIOR",VLOOKUP(C12,Base_Datos!$K$3:$N$50,4,0),IF(B12="SOPORTE",VLOOKUP(C12,Base_Datos!$P$3:$S$50,4,0),IF(B12="CAPA ADICIONAL INTERIOR",VLOOKUP(C12,Base_Datos!$U$3:$X$50,4,0),IF(B12="AISLAMIENTO INTERIOR",VLOOKUP(C12,Base_Datos!$Z$3:$AC$50,4,0),IF(B12="ACABADO INTERIOR",VLOOKUP(C12,Base_Datos!$AE$3:$AH$50,4,0),""))))))),"")</f>
        <v/>
      </c>
      <c r="H12" s="46" t="str">
        <f t="shared" si="0"/>
        <v/>
      </c>
      <c r="J12" s="48" t="str">
        <f>IF(AND(B12&lt;&gt;"",C12&lt;&gt;""),IF(B12="ACABADO EXTERIOR",VLOOKUP(C12,Base_Datos!$A$3:$E$50,5,0),IF(B12="AISLAMIENTO EXTERIOR",VLOOKUP(C12,Base_Datos!$F$3:$J$50,5,0),IF(B12="CAPA ADICIONAL EXTERIOR",VLOOKUP(C12,Base_Datos!$K$3:$O$50,5,0),IF(B12="SOPORTE",VLOOKUP(C12,Base_Datos!$P$3:$T$50,5,0),IF(B12="CAPA ADICIONAL INTERIOR",VLOOKUP(C12,Base_Datos!$U$3:$Y$50,5,0),IF(B12="AISLAMIENTO INTERIOR",VLOOKUP(C12,Base_Datos!$Z$3:$AD$50,5,0),IF(B12="ACABADO INTERIOR",VLOOKUP(C12,Base_Datos!$AE$3:$AI$50,5,0),""))))))),"")</f>
        <v/>
      </c>
      <c r="K12" s="23" t="str">
        <f t="shared" si="1"/>
        <v/>
      </c>
      <c r="L12" s="54" t="e">
        <f t="shared" si="2"/>
        <v>#VALUE!</v>
      </c>
      <c r="M12" s="90" t="str">
        <f>IF(AND(B12&lt;&gt;"",C12&lt;&gt;""),610.5*EXP((17.269*($B$44-($B$44-$B$42)*(SUM($D$7:D12)/$C$3)))/(237.3+($B$44-($B$44-$B$42)*(SUM($D$7:D12)/$C$3)))),"")</f>
        <v/>
      </c>
    </row>
    <row r="13" spans="1:13" x14ac:dyDescent="0.25">
      <c r="A13" s="44">
        <v>7</v>
      </c>
      <c r="D13" s="45"/>
      <c r="E13" s="46" t="str">
        <f>IF(AND(B13&lt;&gt;"",C13&lt;&gt;""),IF(B13="ACABADO EXTERIOR",VLOOKUP(C13,Base_Datos!$A$3:$D$50,2,0),IF(B13="AISLAMIENTO EXTERIOR",VLOOKUP(C13,Base_Datos!$F$3:$I$50,2,0),IF(B13="CAPA ADICIONAL EXTERIOR",VLOOKUP(C13,Base_Datos!$K$3:$N$50,2,0),IF(B13="SOPORTE",VLOOKUP(C13,Base_Datos!$P$3:$S$50,2,0),IF(B13="CAPA ADICIONAL INTERIOR",VLOOKUP(C13,Base_Datos!$U$3:$X$50,2,0),IF(B13="AISLAMIENTO INTERIOR",VLOOKUP(C13,Base_Datos!$Z$3:$AC$50,2,0),IF(B13="ACABADO INTERIOR",VLOOKUP(C13,Base_Datos!$AE$3:$AH$50,2,0),""))))))),"")</f>
        <v/>
      </c>
      <c r="F13" s="47" t="str">
        <f>IF(AND(B13&lt;&gt;"",C13&lt;&gt;""),IF(B13="ACABADO EXTERIOR",VLOOKUP(C13,Base_Datos!$A$3:$D$50,3,0),IF(B13="AISLAMIENTO EXTERIOR",VLOOKUP(C13,Base_Datos!$F$3:$I$50,3,0),IF(B13="CAPA ADICIONAL EXTERIOR",VLOOKUP(C13,Base_Datos!$K$3:$N$50,3,0),IF(B13="SOPORTE",VLOOKUP(C13,Base_Datos!$P$3:$S$50,3,0),IF(B13="CAPA ADICIONAL INTERIOR",VLOOKUP(C13,Base_Datos!$U$3:$X$50,3,0),IF(B13="AISLAMIENTO INTERIOR",VLOOKUP(C13,Base_Datos!$Z$3:$AC$50,3,0),IF(B13="ACABADO INTERIOR",VLOOKUP(C13,Base_Datos!$AE$3:$AH$50,3,0),""))))))),"")</f>
        <v/>
      </c>
      <c r="G13" s="46" t="str">
        <f>IF(AND(B13&lt;&gt;"",C13&lt;&gt;""),IF(B13="ACABADO EXTERIOR",VLOOKUP(C13,Base_Datos!$A$3:$D$50,4,0),IF(B13="AISLAMIENTO EXTERIOR",VLOOKUP(C13,Base_Datos!$F$3:$I$50,4,0),IF(B13="CAPA ADICIONAL EXTERIOR",VLOOKUP(C13,Base_Datos!$K$3:$N$50,4,0),IF(B13="SOPORTE",VLOOKUP(C13,Base_Datos!$P$3:$S$50,4,0),IF(B13="CAPA ADICIONAL INTERIOR",VLOOKUP(C13,Base_Datos!$U$3:$X$50,4,0),IF(B13="AISLAMIENTO INTERIOR",VLOOKUP(C13,Base_Datos!$Z$3:$AC$50,4,0),IF(B13="ACABADO INTERIOR",VLOOKUP(C13,Base_Datos!$AE$3:$AH$50,4,0),""))))))),"")</f>
        <v/>
      </c>
      <c r="H13" s="46" t="str">
        <f t="shared" si="0"/>
        <v/>
      </c>
      <c r="J13" s="48" t="str">
        <f>IF(AND(B13&lt;&gt;"",C13&lt;&gt;""),IF(B13="ACABADO EXTERIOR",VLOOKUP(C13,Base_Datos!$A$3:$E$50,5,0),IF(B13="AISLAMIENTO EXTERIOR",VLOOKUP(C13,Base_Datos!$F$3:$J$50,5,0),IF(B13="CAPA ADICIONAL EXTERIOR",VLOOKUP(C13,Base_Datos!$K$3:$O$50,5,0),IF(B13="SOPORTE",VLOOKUP(C13,Base_Datos!$P$3:$T$50,5,0),IF(B13="CAPA ADICIONAL INTERIOR",VLOOKUP(C13,Base_Datos!$U$3:$Y$50,5,0),IF(B13="AISLAMIENTO INTERIOR",VLOOKUP(C13,Base_Datos!$Z$3:$AD$50,5,0),IF(B13="ACABADO INTERIOR",VLOOKUP(C13,Base_Datos!$AE$3:$AI$50,5,0),""))))))),"")</f>
        <v/>
      </c>
      <c r="K13" s="23" t="str">
        <f t="shared" si="1"/>
        <v/>
      </c>
      <c r="L13" s="54" t="e">
        <f t="shared" si="2"/>
        <v>#VALUE!</v>
      </c>
      <c r="M13" s="90" t="str">
        <f>IF(AND(B13&lt;&gt;"",C13&lt;&gt;""),610.5*EXP((17.269*($B$44-($B$44-$B$42)*(SUM($D$7:D13)/$C$3)))/(237.3+($B$44-($B$44-$B$42)*(SUM($D$7:D13)/$C$3)))),"")</f>
        <v/>
      </c>
    </row>
    <row r="14" spans="1:13" x14ac:dyDescent="0.25">
      <c r="A14" s="44">
        <v>8</v>
      </c>
      <c r="D14" s="45"/>
      <c r="E14" s="46" t="str">
        <f>IF(AND(B14&lt;&gt;"",C14&lt;&gt;""),IF(B14="ACABADO EXTERIOR",VLOOKUP(C14,Base_Datos!$A$3:$D$50,2,0),IF(B14="AISLAMIENTO EXTERIOR",VLOOKUP(C14,Base_Datos!$F$3:$I$50,2,0),IF(B14="CAPA ADICIONAL EXTERIOR",VLOOKUP(C14,Base_Datos!$K$3:$N$50,2,0),IF(B14="SOPORTE",VLOOKUP(C14,Base_Datos!$P$3:$S$50,2,0),IF(B14="CAPA ADICIONAL INTERIOR",VLOOKUP(C14,Base_Datos!$U$3:$X$50,2,0),IF(B14="AISLAMIENTO INTERIOR",VLOOKUP(C14,Base_Datos!$Z$3:$AC$50,2,0),IF(B14="ACABADO INTERIOR",VLOOKUP(C14,Base_Datos!$AE$3:$AH$50,2,0),""))))))),"")</f>
        <v/>
      </c>
      <c r="F14" s="47" t="str">
        <f>IF(AND(B14&lt;&gt;"",C14&lt;&gt;""),IF(B14="ACABADO EXTERIOR",VLOOKUP(C14,Base_Datos!$A$3:$D$50,3,0),IF(B14="AISLAMIENTO EXTERIOR",VLOOKUP(C14,Base_Datos!$F$3:$I$50,3,0),IF(B14="CAPA ADICIONAL EXTERIOR",VLOOKUP(C14,Base_Datos!$K$3:$N$50,3,0),IF(B14="SOPORTE",VLOOKUP(C14,Base_Datos!$P$3:$S$50,3,0),IF(B14="CAPA ADICIONAL INTERIOR",VLOOKUP(C14,Base_Datos!$U$3:$X$50,3,0),IF(B14="AISLAMIENTO INTERIOR",VLOOKUP(C14,Base_Datos!$Z$3:$AC$50,3,0),IF(B14="ACABADO INTERIOR",VLOOKUP(C14,Base_Datos!$AE$3:$AH$50,3,0),""))))))),"")</f>
        <v/>
      </c>
      <c r="G14" s="46" t="str">
        <f>IF(AND(B14&lt;&gt;"",C14&lt;&gt;""),IF(B14="ACABADO EXTERIOR",VLOOKUP(C14,Base_Datos!$A$3:$D$50,4,0),IF(B14="AISLAMIENTO EXTERIOR",VLOOKUP(C14,Base_Datos!$F$3:$I$50,4,0),IF(B14="CAPA ADICIONAL EXTERIOR",VLOOKUP(C14,Base_Datos!$K$3:$N$50,4,0),IF(B14="SOPORTE",VLOOKUP(C14,Base_Datos!$P$3:$S$50,4,0),IF(B14="CAPA ADICIONAL INTERIOR",VLOOKUP(C14,Base_Datos!$U$3:$X$50,4,0),IF(B14="AISLAMIENTO INTERIOR",VLOOKUP(C14,Base_Datos!$Z$3:$AC$50,4,0),IF(B14="ACABADO INTERIOR",VLOOKUP(C14,Base_Datos!$AE$3:$AH$50,4,0),""))))))),"")</f>
        <v/>
      </c>
      <c r="H14" s="46" t="str">
        <f t="shared" si="0"/>
        <v/>
      </c>
      <c r="J14" s="48" t="str">
        <f>IF(AND(B14&lt;&gt;"",C14&lt;&gt;""),IF(B14="ACABADO EXTERIOR",VLOOKUP(C14,Base_Datos!$A$3:$E$50,5,0),IF(B14="AISLAMIENTO EXTERIOR",VLOOKUP(C14,Base_Datos!$F$3:$J$50,5,0),IF(B14="CAPA ADICIONAL EXTERIOR",VLOOKUP(C14,Base_Datos!$K$3:$O$50,5,0),IF(B14="SOPORTE",VLOOKUP(C14,Base_Datos!$P$3:$T$50,5,0),IF(B14="CAPA ADICIONAL INTERIOR",VLOOKUP(C14,Base_Datos!$U$3:$Y$50,5,0),IF(B14="AISLAMIENTO INTERIOR",VLOOKUP(C14,Base_Datos!$Z$3:$AD$50,5,0),IF(B14="ACABADO INTERIOR",VLOOKUP(C14,Base_Datos!$AE$3:$AI$50,5,0),""))))))),"")</f>
        <v/>
      </c>
      <c r="K14" s="23" t="str">
        <f t="shared" si="1"/>
        <v/>
      </c>
      <c r="L14" s="54" t="e">
        <f t="shared" si="2"/>
        <v>#VALUE!</v>
      </c>
      <c r="M14" s="90" t="str">
        <f>IF(AND(B14&lt;&gt;"",C14&lt;&gt;""),610.5*EXP((17.269*($B$44-($B$44-$B$42)*(SUM($D$7:D14)/$C$3)))/(237.3+($B$44-($B$44-$B$42)*(SUM($D$7:D14)/$C$3)))),"")</f>
        <v/>
      </c>
    </row>
    <row r="15" spans="1:13" x14ac:dyDescent="0.25">
      <c r="A15" s="44">
        <v>9</v>
      </c>
      <c r="D15" s="45"/>
      <c r="E15" s="46" t="str">
        <f>IF(AND(B15&lt;&gt;"",C15&lt;&gt;""),IF(B15="ACABADO EXTERIOR",VLOOKUP(C15,Base_Datos!$A$3:$D$50,2,0),IF(B15="AISLAMIENTO EXTERIOR",VLOOKUP(C15,Base_Datos!$F$3:$I$50,2,0),IF(B15="CAPA ADICIONAL EXTERIOR",VLOOKUP(C15,Base_Datos!$K$3:$N$50,2,0),IF(B15="SOPORTE",VLOOKUP(C15,Base_Datos!$P$3:$S$50,2,0),IF(B15="CAPA ADICIONAL INTERIOR",VLOOKUP(C15,Base_Datos!$U$3:$X$50,2,0),IF(B15="AISLAMIENTO INTERIOR",VLOOKUP(C15,Base_Datos!$Z$3:$AC$50,2,0),IF(B15="ACABADO INTERIOR",VLOOKUP(C15,Base_Datos!$AE$3:$AH$50,2,0),""))))))),"")</f>
        <v/>
      </c>
      <c r="F15" s="47" t="str">
        <f>IF(AND(B15&lt;&gt;"",C15&lt;&gt;""),IF(B15="ACABADO EXTERIOR",VLOOKUP(C15,Base_Datos!$A$3:$D$50,3,0),IF(B15="AISLAMIENTO EXTERIOR",VLOOKUP(C15,Base_Datos!$F$3:$I$50,3,0),IF(B15="CAPA ADICIONAL EXTERIOR",VLOOKUP(C15,Base_Datos!$K$3:$N$50,3,0),IF(B15="SOPORTE",VLOOKUP(C15,Base_Datos!$P$3:$S$50,3,0),IF(B15="CAPA ADICIONAL INTERIOR",VLOOKUP(C15,Base_Datos!$U$3:$X$50,3,0),IF(B15="AISLAMIENTO INTERIOR",VLOOKUP(C15,Base_Datos!$Z$3:$AC$50,3,0),IF(B15="ACABADO INTERIOR",VLOOKUP(C15,Base_Datos!$AE$3:$AH$50,3,0),""))))))),"")</f>
        <v/>
      </c>
      <c r="G15" s="46" t="str">
        <f>IF(AND(B15&lt;&gt;"",C15&lt;&gt;""),IF(B15="ACABADO EXTERIOR",VLOOKUP(C15,Base_Datos!$A$3:$D$50,4,0),IF(B15="AISLAMIENTO EXTERIOR",VLOOKUP(C15,Base_Datos!$F$3:$I$50,4,0),IF(B15="CAPA ADICIONAL EXTERIOR",VLOOKUP(C15,Base_Datos!$K$3:$N$50,4,0),IF(B15="SOPORTE",VLOOKUP(C15,Base_Datos!$P$3:$S$50,4,0),IF(B15="CAPA ADICIONAL INTERIOR",VLOOKUP(C15,Base_Datos!$U$3:$X$50,4,0),IF(B15="AISLAMIENTO INTERIOR",VLOOKUP(C15,Base_Datos!$Z$3:$AC$50,4,0),IF(B15="ACABADO INTERIOR",VLOOKUP(C15,Base_Datos!$AE$3:$AH$50,4,0),""))))))),"")</f>
        <v/>
      </c>
      <c r="H15" s="46" t="str">
        <f t="shared" si="0"/>
        <v/>
      </c>
      <c r="J15" s="48" t="str">
        <f>IF(AND(B15&lt;&gt;"",C15&lt;&gt;""),IF(B15="ACABADO EXTERIOR",VLOOKUP(C15,Base_Datos!$A$3:$E$50,5,0),IF(B15="AISLAMIENTO EXTERIOR",VLOOKUP(C15,Base_Datos!$F$3:$J$50,5,0),IF(B15="CAPA ADICIONAL EXTERIOR",VLOOKUP(C15,Base_Datos!$K$3:$O$50,5,0),IF(B15="SOPORTE",VLOOKUP(C15,Base_Datos!$P$3:$T$50,5,0),IF(B15="CAPA ADICIONAL INTERIOR",VLOOKUP(C15,Base_Datos!$U$3:$Y$50,5,0),IF(B15="AISLAMIENTO INTERIOR",VLOOKUP(C15,Base_Datos!$Z$3:$AD$50,5,0),IF(B15="ACABADO INTERIOR",VLOOKUP(C15,Base_Datos!$AE$3:$AI$50,5,0),""))))))),"")</f>
        <v/>
      </c>
      <c r="K15" s="23" t="str">
        <f t="shared" si="1"/>
        <v/>
      </c>
      <c r="L15" s="54" t="e">
        <f t="shared" si="2"/>
        <v>#VALUE!</v>
      </c>
      <c r="M15" s="90" t="str">
        <f>IF(AND(B15&lt;&gt;"",C15&lt;&gt;""),610.5*EXP((17.269*($B$44-($B$44-$B$42)*(SUM($D$7:D15)/$C$3)))/(237.3+($B$44-($B$44-$B$42)*(SUM($D$7:D15)/$C$3)))),"")</f>
        <v/>
      </c>
    </row>
    <row r="16" spans="1:13" x14ac:dyDescent="0.25">
      <c r="A16" s="44">
        <v>10</v>
      </c>
      <c r="D16" s="45"/>
      <c r="E16" s="46" t="str">
        <f>IF(AND(B16&lt;&gt;"",C16&lt;&gt;""),IF(B16="ACABADO EXTERIOR",VLOOKUP(C16,Base_Datos!$A$3:$D$50,2,0),IF(B16="AISLAMIENTO EXTERIOR",VLOOKUP(C16,Base_Datos!$F$3:$I$50,2,0),IF(B16="CAPA ADICIONAL EXTERIOR",VLOOKUP(C16,Base_Datos!$K$3:$N$50,2,0),IF(B16="SOPORTE",VLOOKUP(C16,Base_Datos!$P$3:$S$50,2,0),IF(B16="CAPA ADICIONAL INTERIOR",VLOOKUP(C16,Base_Datos!$U$3:$X$50,2,0),IF(B16="AISLAMIENTO INTERIOR",VLOOKUP(C16,Base_Datos!$Z$3:$AC$50,2,0),IF(B16="ACABADO INTERIOR",VLOOKUP(C16,Base_Datos!$AE$3:$AH$50,2,0),""))))))),"")</f>
        <v/>
      </c>
      <c r="F16" s="47" t="str">
        <f>IF(AND(B16&lt;&gt;"",C16&lt;&gt;""),IF(B16="ACABADO EXTERIOR",VLOOKUP(C16,Base_Datos!$A$3:$D$50,3,0),IF(B16="AISLAMIENTO EXTERIOR",VLOOKUP(C16,Base_Datos!$F$3:$I$50,3,0),IF(B16="CAPA ADICIONAL EXTERIOR",VLOOKUP(C16,Base_Datos!$K$3:$N$50,3,0),IF(B16="SOPORTE",VLOOKUP(C16,Base_Datos!$P$3:$S$50,3,0),IF(B16="CAPA ADICIONAL INTERIOR",VLOOKUP(C16,Base_Datos!$U$3:$X$50,3,0),IF(B16="AISLAMIENTO INTERIOR",VLOOKUP(C16,Base_Datos!$Z$3:$AC$50,3,0),IF(B16="ACABADO INTERIOR",VLOOKUP(C16,Base_Datos!$AE$3:$AH$50,3,0),""))))))),"")</f>
        <v/>
      </c>
      <c r="G16" s="46" t="str">
        <f>IF(AND(B16&lt;&gt;"",C16&lt;&gt;""),IF(B16="ACABADO EXTERIOR",VLOOKUP(C16,Base_Datos!$A$3:$D$50,4,0),IF(B16="AISLAMIENTO EXTERIOR",VLOOKUP(C16,Base_Datos!$F$3:$I$50,4,0),IF(B16="CAPA ADICIONAL EXTERIOR",VLOOKUP(C16,Base_Datos!$K$3:$N$50,4,0),IF(B16="SOPORTE",VLOOKUP(C16,Base_Datos!$P$3:$S$50,4,0),IF(B16="CAPA ADICIONAL INTERIOR",VLOOKUP(C16,Base_Datos!$U$3:$X$50,4,0),IF(B16="AISLAMIENTO INTERIOR",VLOOKUP(C16,Base_Datos!$Z$3:$AC$50,4,0),IF(B16="ACABADO INTERIOR",VLOOKUP(C16,Base_Datos!$AE$3:$AH$50,4,0),""))))))),"")</f>
        <v/>
      </c>
      <c r="H16" s="46" t="str">
        <f t="shared" si="0"/>
        <v/>
      </c>
      <c r="J16" s="48" t="str">
        <f>IF(AND(B16&lt;&gt;"",C16&lt;&gt;""),IF(B16="ACABADO EXTERIOR",VLOOKUP(C16,Base_Datos!$A$3:$E$50,5,0),IF(B16="AISLAMIENTO EXTERIOR",VLOOKUP(C16,Base_Datos!$F$3:$J$50,5,0),IF(B16="CAPA ADICIONAL EXTERIOR",VLOOKUP(C16,Base_Datos!$K$3:$O$50,5,0),IF(B16="SOPORTE",VLOOKUP(C16,Base_Datos!$P$3:$T$50,5,0),IF(B16="CAPA ADICIONAL INTERIOR",VLOOKUP(C16,Base_Datos!$U$3:$Y$50,5,0),IF(B16="AISLAMIENTO INTERIOR",VLOOKUP(C16,Base_Datos!$Z$3:$AD$50,5,0),IF(B16="ACABADO INTERIOR",VLOOKUP(C16,Base_Datos!$AE$3:$AI$50,5,0),""))))))),"")</f>
        <v/>
      </c>
      <c r="K16" s="23" t="str">
        <f t="shared" si="1"/>
        <v/>
      </c>
      <c r="L16" s="54" t="e">
        <f t="shared" si="2"/>
        <v>#VALUE!</v>
      </c>
      <c r="M16" s="90" t="str">
        <f>IF(AND(B16&lt;&gt;"",C16&lt;&gt;""),610.5*EXP((17.269*($B$44-($B$44-$B$42)*(SUM($D$7:D16)/$C$3)))/(237.3+($B$44-($B$44-$B$42)*(SUM($D$7:D16)/$C$3)))),"")</f>
        <v/>
      </c>
    </row>
    <row r="17" spans="1:13" x14ac:dyDescent="0.25">
      <c r="A17" s="44">
        <v>11</v>
      </c>
      <c r="D17" s="45"/>
      <c r="E17" s="46" t="str">
        <f>IF(AND(B17&lt;&gt;"",C17&lt;&gt;""),IF(B17="ACABADO EXTERIOR",VLOOKUP(C17,Base_Datos!$A$3:$D$50,2,0),IF(B17="AISLAMIENTO EXTERIOR",VLOOKUP(C17,Base_Datos!$F$3:$I$50,2,0),IF(B17="CAPA ADICIONAL EXTERIOR",VLOOKUP(C17,Base_Datos!$K$3:$N$50,2,0),IF(B17="SOPORTE",VLOOKUP(C17,Base_Datos!$P$3:$S$50,2,0),IF(B17="CAPA ADICIONAL INTERIOR",VLOOKUP(C17,Base_Datos!$U$3:$X$50,2,0),IF(B17="AISLAMIENTO INTERIOR",VLOOKUP(C17,Base_Datos!$Z$3:$AC$50,2,0),IF(B17="ACABADO INTERIOR",VLOOKUP(C17,Base_Datos!$AE$3:$AH$50,2,0),""))))))),"")</f>
        <v/>
      </c>
      <c r="F17" s="47" t="str">
        <f>IF(AND(B17&lt;&gt;"",C17&lt;&gt;""),IF(B17="ACABADO EXTERIOR",VLOOKUP(C17,Base_Datos!$A$3:$D$50,3,0),IF(B17="AISLAMIENTO EXTERIOR",VLOOKUP(C17,Base_Datos!$F$3:$I$50,3,0),IF(B17="CAPA ADICIONAL EXTERIOR",VLOOKUP(C17,Base_Datos!$K$3:$N$50,3,0),IF(B17="SOPORTE",VLOOKUP(C17,Base_Datos!$P$3:$S$50,3,0),IF(B17="CAPA ADICIONAL INTERIOR",VLOOKUP(C17,Base_Datos!$U$3:$X$50,3,0),IF(B17="AISLAMIENTO INTERIOR",VLOOKUP(C17,Base_Datos!$Z$3:$AC$50,3,0),IF(B17="ACABADO INTERIOR",VLOOKUP(C17,Base_Datos!$AE$3:$AH$50,3,0),""))))))),"")</f>
        <v/>
      </c>
      <c r="G17" s="46" t="str">
        <f>IF(AND(B17&lt;&gt;"",C17&lt;&gt;""),IF(B17="ACABADO EXTERIOR",VLOOKUP(C17,Base_Datos!$A$3:$D$50,4,0),IF(B17="AISLAMIENTO EXTERIOR",VLOOKUP(C17,Base_Datos!$F$3:$I$50,4,0),IF(B17="CAPA ADICIONAL EXTERIOR",VLOOKUP(C17,Base_Datos!$K$3:$N$50,4,0),IF(B17="SOPORTE",VLOOKUP(C17,Base_Datos!$P$3:$S$50,4,0),IF(B17="CAPA ADICIONAL INTERIOR",VLOOKUP(C17,Base_Datos!$U$3:$X$50,4,0),IF(B17="AISLAMIENTO INTERIOR",VLOOKUP(C17,Base_Datos!$Z$3:$AC$50,4,0),IF(B17="ACABADO INTERIOR",VLOOKUP(C17,Base_Datos!$AE$3:$AH$50,4,0),""))))))),"")</f>
        <v/>
      </c>
      <c r="H17" s="46" t="str">
        <f t="shared" si="0"/>
        <v/>
      </c>
      <c r="J17" s="48" t="str">
        <f>IF(AND(B17&lt;&gt;"",C17&lt;&gt;""),IF(B17="ACABADO EXTERIOR",VLOOKUP(C17,Base_Datos!$A$3:$E$50,5,0),IF(B17="AISLAMIENTO EXTERIOR",VLOOKUP(C17,Base_Datos!$F$3:$J$50,5,0),IF(B17="CAPA ADICIONAL EXTERIOR",VLOOKUP(C17,Base_Datos!$K$3:$O$50,5,0),IF(B17="SOPORTE",VLOOKUP(C17,Base_Datos!$P$3:$T$50,5,0),IF(B17="CAPA ADICIONAL INTERIOR",VLOOKUP(C17,Base_Datos!$U$3:$Y$50,5,0),IF(B17="AISLAMIENTO INTERIOR",VLOOKUP(C17,Base_Datos!$Z$3:$AD$50,5,0),IF(B17="ACABADO INTERIOR",VLOOKUP(C17,Base_Datos!$AE$3:$AI$50,5,0),""))))))),"")</f>
        <v/>
      </c>
      <c r="K17" s="23" t="str">
        <f t="shared" si="1"/>
        <v/>
      </c>
      <c r="L17" s="54" t="e">
        <f t="shared" si="2"/>
        <v>#VALUE!</v>
      </c>
      <c r="M17" s="90" t="str">
        <f>IF(AND(B17&lt;&gt;"",C17&lt;&gt;""),610.5*EXP((17.269*($B$44-($B$44-$B$42)*(SUM($D$7:D17)/$C$3)))/(237.3+($B$44-($B$44-$B$42)*(SUM($D$7:D17)/$C$3)))),"")</f>
        <v/>
      </c>
    </row>
    <row r="18" spans="1:13" x14ac:dyDescent="0.25">
      <c r="A18" s="44">
        <v>12</v>
      </c>
      <c r="D18" s="45"/>
      <c r="E18" s="46" t="str">
        <f>IF(AND(B18&lt;&gt;"",C18&lt;&gt;""),IF(B18="ACABADO EXTERIOR",VLOOKUP(C18,Base_Datos!$A$3:$D$50,2,0),IF(B18="AISLAMIENTO EXTERIOR",VLOOKUP(C18,Base_Datos!$F$3:$I$50,2,0),IF(B18="CAPA ADICIONAL EXTERIOR",VLOOKUP(C18,Base_Datos!$K$3:$N$50,2,0),IF(B18="SOPORTE",VLOOKUP(C18,Base_Datos!$P$3:$S$50,2,0),IF(B18="CAPA ADICIONAL INTERIOR",VLOOKUP(C18,Base_Datos!$U$3:$X$50,2,0),IF(B18="AISLAMIENTO INTERIOR",VLOOKUP(C18,Base_Datos!$Z$3:$AC$50,2,0),IF(B18="ACABADO INTERIOR",VLOOKUP(C18,Base_Datos!$AE$3:$AH$50,2,0),""))))))),"")</f>
        <v/>
      </c>
      <c r="F18" s="47" t="str">
        <f>IF(AND(B18&lt;&gt;"",C18&lt;&gt;""),IF(B18="ACABADO EXTERIOR",VLOOKUP(C18,Base_Datos!$A$3:$D$50,3,0),IF(B18="AISLAMIENTO EXTERIOR",VLOOKUP(C18,Base_Datos!$F$3:$I$50,3,0),IF(B18="CAPA ADICIONAL EXTERIOR",VLOOKUP(C18,Base_Datos!$K$3:$N$50,3,0),IF(B18="SOPORTE",VLOOKUP(C18,Base_Datos!$P$3:$S$50,3,0),IF(B18="CAPA ADICIONAL INTERIOR",VLOOKUP(C18,Base_Datos!$U$3:$X$50,3,0),IF(B18="AISLAMIENTO INTERIOR",VLOOKUP(C18,Base_Datos!$Z$3:$AC$50,3,0),IF(B18="ACABADO INTERIOR",VLOOKUP(C18,Base_Datos!$AE$3:$AH$50,3,0),""))))))),"")</f>
        <v/>
      </c>
      <c r="G18" s="46" t="str">
        <f>IF(AND(B18&lt;&gt;"",C18&lt;&gt;""),IF(B18="ACABADO EXTERIOR",VLOOKUP(C18,Base_Datos!$A$3:$D$50,4,0),IF(B18="AISLAMIENTO EXTERIOR",VLOOKUP(C18,Base_Datos!$F$3:$I$50,4,0),IF(B18="CAPA ADICIONAL EXTERIOR",VLOOKUP(C18,Base_Datos!$K$3:$N$50,4,0),IF(B18="SOPORTE",VLOOKUP(C18,Base_Datos!$P$3:$S$50,4,0),IF(B18="CAPA ADICIONAL INTERIOR",VLOOKUP(C18,Base_Datos!$U$3:$X$50,4,0),IF(B18="AISLAMIENTO INTERIOR",VLOOKUP(C18,Base_Datos!$Z$3:$AC$50,4,0),IF(B18="ACABADO INTERIOR",VLOOKUP(C18,Base_Datos!$AE$3:$AH$50,4,0),""))))))),"")</f>
        <v/>
      </c>
      <c r="H18" s="46" t="str">
        <f t="shared" si="0"/>
        <v/>
      </c>
      <c r="J18" s="48" t="str">
        <f>IF(AND(B18&lt;&gt;"",C18&lt;&gt;""),IF(B18="ACABADO EXTERIOR",VLOOKUP(C18,Base_Datos!$A$3:$E$50,5,0),IF(B18="AISLAMIENTO EXTERIOR",VLOOKUP(C18,Base_Datos!$F$3:$J$50,5,0),IF(B18="CAPA ADICIONAL EXTERIOR",VLOOKUP(C18,Base_Datos!$K$3:$O$50,5,0),IF(B18="SOPORTE",VLOOKUP(C18,Base_Datos!$P$3:$T$50,5,0),IF(B18="CAPA ADICIONAL INTERIOR",VLOOKUP(C18,Base_Datos!$U$3:$Y$50,5,0),IF(B18="AISLAMIENTO INTERIOR",VLOOKUP(C18,Base_Datos!$Z$3:$AD$50,5,0),IF(B18="ACABADO INTERIOR",VLOOKUP(C18,Base_Datos!$AE$3:$AI$50,5,0),""))))))),"")</f>
        <v/>
      </c>
      <c r="K18" s="23" t="str">
        <f t="shared" si="1"/>
        <v/>
      </c>
      <c r="L18" s="54" t="e">
        <f t="shared" si="2"/>
        <v>#VALUE!</v>
      </c>
      <c r="M18" s="90" t="str">
        <f>IF(AND(B18&lt;&gt;"",C18&lt;&gt;""),610.5*EXP((17.269*($B$44-($B$44-$B$42)*(SUM($D$7:D18)/$C$3)))/(237.3+($B$44-($B$44-$B$42)*(SUM($D$7:D18)/$C$3)))),"")</f>
        <v/>
      </c>
    </row>
    <row r="19" spans="1:13" x14ac:dyDescent="0.25">
      <c r="A19" s="44">
        <v>13</v>
      </c>
      <c r="D19" s="45"/>
      <c r="E19" s="46" t="str">
        <f>IF(AND(B19&lt;&gt;"",C19&lt;&gt;""),IF(B19="ACABADO EXTERIOR",VLOOKUP(C19,Base_Datos!$A$3:$D$50,2,0),IF(B19="AISLAMIENTO EXTERIOR",VLOOKUP(C19,Base_Datos!$F$3:$I$50,2,0),IF(B19="CAPA ADICIONAL EXTERIOR",VLOOKUP(C19,Base_Datos!$K$3:$N$50,2,0),IF(B19="SOPORTE",VLOOKUP(C19,Base_Datos!$P$3:$S$50,2,0),IF(B19="CAPA ADICIONAL INTERIOR",VLOOKUP(C19,Base_Datos!$U$3:$X$50,2,0),IF(B19="AISLAMIENTO INTERIOR",VLOOKUP(C19,Base_Datos!$Z$3:$AC$50,2,0),IF(B19="ACABADO INTERIOR",VLOOKUP(C19,Base_Datos!$AE$3:$AH$50,2,0),""))))))),"")</f>
        <v/>
      </c>
      <c r="F19" s="47" t="str">
        <f>IF(AND(B19&lt;&gt;"",C19&lt;&gt;""),IF(B19="ACABADO EXTERIOR",VLOOKUP(C19,Base_Datos!$A$3:$D$50,3,0),IF(B19="AISLAMIENTO EXTERIOR",VLOOKUP(C19,Base_Datos!$F$3:$I$50,3,0),IF(B19="CAPA ADICIONAL EXTERIOR",VLOOKUP(C19,Base_Datos!$K$3:$N$50,3,0),IF(B19="SOPORTE",VLOOKUP(C19,Base_Datos!$P$3:$S$50,3,0),IF(B19="CAPA ADICIONAL INTERIOR",VLOOKUP(C19,Base_Datos!$U$3:$X$50,3,0),IF(B19="AISLAMIENTO INTERIOR",VLOOKUP(C19,Base_Datos!$Z$3:$AC$50,3,0),IF(B19="ACABADO INTERIOR",VLOOKUP(C19,Base_Datos!$AE$3:$AH$50,3,0),""))))))),"")</f>
        <v/>
      </c>
      <c r="G19" s="46" t="str">
        <f>IF(AND(B19&lt;&gt;"",C19&lt;&gt;""),IF(B19="ACABADO EXTERIOR",VLOOKUP(C19,Base_Datos!$A$3:$D$50,4,0),IF(B19="AISLAMIENTO EXTERIOR",VLOOKUP(C19,Base_Datos!$F$3:$I$50,4,0),IF(B19="CAPA ADICIONAL EXTERIOR",VLOOKUP(C19,Base_Datos!$K$3:$N$50,4,0),IF(B19="SOPORTE",VLOOKUP(C19,Base_Datos!$P$3:$S$50,4,0),IF(B19="CAPA ADICIONAL INTERIOR",VLOOKUP(C19,Base_Datos!$U$3:$X$50,4,0),IF(B19="AISLAMIENTO INTERIOR",VLOOKUP(C19,Base_Datos!$Z$3:$AC$50,4,0),IF(B19="ACABADO INTERIOR",VLOOKUP(C19,Base_Datos!$AE$3:$AH$50,4,0),""))))))),"")</f>
        <v/>
      </c>
      <c r="H19" s="46" t="str">
        <f t="shared" si="0"/>
        <v/>
      </c>
      <c r="J19" s="48" t="str">
        <f>IF(AND(B19&lt;&gt;"",C19&lt;&gt;""),IF(B19="ACABADO EXTERIOR",VLOOKUP(C19,Base_Datos!$A$3:$E$50,5,0),IF(B19="AISLAMIENTO EXTERIOR",VLOOKUP(C19,Base_Datos!$F$3:$J$50,5,0),IF(B19="CAPA ADICIONAL EXTERIOR",VLOOKUP(C19,Base_Datos!$K$3:$O$50,5,0),IF(B19="SOPORTE",VLOOKUP(C19,Base_Datos!$P$3:$T$50,5,0),IF(B19="CAPA ADICIONAL INTERIOR",VLOOKUP(C19,Base_Datos!$U$3:$Y$50,5,0),IF(B19="AISLAMIENTO INTERIOR",VLOOKUP(C19,Base_Datos!$Z$3:$AD$50,5,0),IF(B19="ACABADO INTERIOR",VLOOKUP(C19,Base_Datos!$AE$3:$AI$50,5,0),""))))))),"")</f>
        <v/>
      </c>
      <c r="K19" s="23" t="str">
        <f t="shared" si="1"/>
        <v/>
      </c>
      <c r="L19" s="54" t="e">
        <f t="shared" si="2"/>
        <v>#VALUE!</v>
      </c>
      <c r="M19" s="90" t="str">
        <f>IF(AND(B19&lt;&gt;"",C19&lt;&gt;""),610.5*EXP((17.269*($B$44-($B$44-$B$42)*(SUM($D$7:D19)/$C$3)))/(237.3+($B$44-($B$44-$B$42)*(SUM($D$7:D19)/$C$3)))),"")</f>
        <v/>
      </c>
    </row>
    <row r="20" spans="1:13" x14ac:dyDescent="0.25">
      <c r="A20" s="44">
        <v>14</v>
      </c>
      <c r="D20" s="45"/>
      <c r="E20" s="46" t="str">
        <f>IF(AND(B20&lt;&gt;"",C20&lt;&gt;""),IF(B20="ACABADO EXTERIOR",VLOOKUP(C20,Base_Datos!$A$3:$D$50,2,0),IF(B20="AISLAMIENTO EXTERIOR",VLOOKUP(C20,Base_Datos!$F$3:$I$50,2,0),IF(B20="CAPA ADICIONAL EXTERIOR",VLOOKUP(C20,Base_Datos!$K$3:$N$50,2,0),IF(B20="SOPORTE",VLOOKUP(C20,Base_Datos!$P$3:$S$50,2,0),IF(B20="CAPA ADICIONAL INTERIOR",VLOOKUP(C20,Base_Datos!$U$3:$X$50,2,0),IF(B20="AISLAMIENTO INTERIOR",VLOOKUP(C20,Base_Datos!$Z$3:$AC$50,2,0),IF(B20="ACABADO INTERIOR",VLOOKUP(C20,Base_Datos!$AE$3:$AH$50,2,0),""))))))),"")</f>
        <v/>
      </c>
      <c r="F20" s="47" t="str">
        <f>IF(AND(B20&lt;&gt;"",C20&lt;&gt;""),IF(B20="ACABADO EXTERIOR",VLOOKUP(C20,Base_Datos!$A$3:$D$50,3,0),IF(B20="AISLAMIENTO EXTERIOR",VLOOKUP(C20,Base_Datos!$F$3:$I$50,3,0),IF(B20="CAPA ADICIONAL EXTERIOR",VLOOKUP(C20,Base_Datos!$K$3:$N$50,3,0),IF(B20="SOPORTE",VLOOKUP(C20,Base_Datos!$P$3:$S$50,3,0),IF(B20="CAPA ADICIONAL INTERIOR",VLOOKUP(C20,Base_Datos!$U$3:$X$50,3,0),IF(B20="AISLAMIENTO INTERIOR",VLOOKUP(C20,Base_Datos!$Z$3:$AC$50,3,0),IF(B20="ACABADO INTERIOR",VLOOKUP(C20,Base_Datos!$AE$3:$AH$50,3,0),""))))))),"")</f>
        <v/>
      </c>
      <c r="G20" s="46" t="str">
        <f>IF(AND(B20&lt;&gt;"",C20&lt;&gt;""),IF(B20="ACABADO EXTERIOR",VLOOKUP(C20,Base_Datos!$A$3:$D$50,4,0),IF(B20="AISLAMIENTO EXTERIOR",VLOOKUP(C20,Base_Datos!$F$3:$I$50,4,0),IF(B20="CAPA ADICIONAL EXTERIOR",VLOOKUP(C20,Base_Datos!$K$3:$N$50,4,0),IF(B20="SOPORTE",VLOOKUP(C20,Base_Datos!$P$3:$S$50,4,0),IF(B20="CAPA ADICIONAL INTERIOR",VLOOKUP(C20,Base_Datos!$U$3:$X$50,4,0),IF(B20="AISLAMIENTO INTERIOR",VLOOKUP(C20,Base_Datos!$Z$3:$AC$50,4,0),IF(B20="ACABADO INTERIOR",VLOOKUP(C20,Base_Datos!$AE$3:$AH$50,4,0),""))))))),"")</f>
        <v/>
      </c>
      <c r="H20" s="46" t="str">
        <f t="shared" si="0"/>
        <v/>
      </c>
      <c r="J20" s="48" t="str">
        <f>IF(AND(B20&lt;&gt;"",C20&lt;&gt;""),IF(B20="ACABADO EXTERIOR",VLOOKUP(C20,Base_Datos!$A$3:$E$50,5,0),IF(B20="AISLAMIENTO EXTERIOR",VLOOKUP(C20,Base_Datos!$F$3:$J$50,5,0),IF(B20="CAPA ADICIONAL EXTERIOR",VLOOKUP(C20,Base_Datos!$K$3:$O$50,5,0),IF(B20="SOPORTE",VLOOKUP(C20,Base_Datos!$P$3:$T$50,5,0),IF(B20="CAPA ADICIONAL INTERIOR",VLOOKUP(C20,Base_Datos!$U$3:$Y$50,5,0),IF(B20="AISLAMIENTO INTERIOR",VLOOKUP(C20,Base_Datos!$Z$3:$AD$50,5,0),IF(B20="ACABADO INTERIOR",VLOOKUP(C20,Base_Datos!$AE$3:$AI$50,5,0),""))))))),"")</f>
        <v/>
      </c>
      <c r="K20" s="23" t="str">
        <f t="shared" si="1"/>
        <v/>
      </c>
      <c r="L20" s="54" t="e">
        <f t="shared" si="2"/>
        <v>#VALUE!</v>
      </c>
      <c r="M20" s="90" t="str">
        <f>IF(AND(B20&lt;&gt;"",C20&lt;&gt;""),610.5*EXP((17.269*($B$44-($B$44-$B$42)*(SUM($D$7:D20)/$C$3)))/(237.3+($B$44-($B$44-$B$42)*(SUM($D$7:D20)/$C$3)))),"")</f>
        <v/>
      </c>
    </row>
    <row r="21" spans="1:13" x14ac:dyDescent="0.25">
      <c r="A21" s="44">
        <v>15</v>
      </c>
      <c r="D21" s="45"/>
      <c r="E21" s="46" t="str">
        <f>IF(AND(B21&lt;&gt;"",C21&lt;&gt;""),IF(B21="ACABADO EXTERIOR",VLOOKUP(C21,Base_Datos!$A$3:$D$50,2,0),IF(B21="AISLAMIENTO EXTERIOR",VLOOKUP(C21,Base_Datos!$F$3:$I$50,2,0),IF(B21="CAPA ADICIONAL EXTERIOR",VLOOKUP(C21,Base_Datos!$K$3:$N$50,2,0),IF(B21="SOPORTE",VLOOKUP(C21,Base_Datos!$P$3:$S$50,2,0),IF(B21="CAPA ADICIONAL INTERIOR",VLOOKUP(C21,Base_Datos!$U$3:$X$50,2,0),IF(B21="AISLAMIENTO INTERIOR",VLOOKUP(C21,Base_Datos!$Z$3:$AC$50,2,0),IF(B21="ACABADO INTERIOR",VLOOKUP(C21,Base_Datos!$AE$3:$AH$50,2,0),""))))))),"")</f>
        <v/>
      </c>
      <c r="F21" s="47" t="str">
        <f>IF(AND(B21&lt;&gt;"",C21&lt;&gt;""),IF(B21="ACABADO EXTERIOR",VLOOKUP(C21,Base_Datos!$A$3:$D$50,3,0),IF(B21="AISLAMIENTO EXTERIOR",VLOOKUP(C21,Base_Datos!$F$3:$I$50,3,0),IF(B21="CAPA ADICIONAL EXTERIOR",VLOOKUP(C21,Base_Datos!$K$3:$N$50,3,0),IF(B21="SOPORTE",VLOOKUP(C21,Base_Datos!$P$3:$S$50,3,0),IF(B21="CAPA ADICIONAL INTERIOR",VLOOKUP(C21,Base_Datos!$U$3:$X$50,3,0),IF(B21="AISLAMIENTO INTERIOR",VLOOKUP(C21,Base_Datos!$Z$3:$AC$50,3,0),IF(B21="ACABADO INTERIOR",VLOOKUP(C21,Base_Datos!$AE$3:$AH$50,3,0),""))))))),"")</f>
        <v/>
      </c>
      <c r="G21" s="46" t="str">
        <f>IF(AND(B21&lt;&gt;"",C21&lt;&gt;""),IF(B21="ACABADO EXTERIOR",VLOOKUP(C21,Base_Datos!$A$3:$D$50,4,0),IF(B21="AISLAMIENTO EXTERIOR",VLOOKUP(C21,Base_Datos!$F$3:$I$50,4,0),IF(B21="CAPA ADICIONAL EXTERIOR",VLOOKUP(C21,Base_Datos!$K$3:$N$50,4,0),IF(B21="SOPORTE",VLOOKUP(C21,Base_Datos!$P$3:$S$50,4,0),IF(B21="CAPA ADICIONAL INTERIOR",VLOOKUP(C21,Base_Datos!$U$3:$X$50,4,0),IF(B21="AISLAMIENTO INTERIOR",VLOOKUP(C21,Base_Datos!$Z$3:$AC$50,4,0),IF(B21="ACABADO INTERIOR",VLOOKUP(C21,Base_Datos!$AE$3:$AH$50,4,0),""))))))),"")</f>
        <v/>
      </c>
      <c r="H21" s="46" t="str">
        <f t="shared" ref="H21:H26" si="3">IF(G21&lt;&gt;"",G21,IF(AND(D21&lt;&gt;"",E21&lt;&gt;"",E21&gt;0),D21/(E21*100),""))</f>
        <v/>
      </c>
      <c r="J21" s="48" t="str">
        <f>IF(AND(B21&lt;&gt;"",C21&lt;&gt;""),IF(B21="ACABADO EXTERIOR",VLOOKUP(C21,Base_Datos!$A$3:$E$50,5,0),IF(B21="AISLAMIENTO EXTERIOR",VLOOKUP(C21,Base_Datos!$F$3:$J$50,5,0),IF(B21="CAPA ADICIONAL EXTERIOR",VLOOKUP(C21,Base_Datos!$K$3:$O$50,5,0),IF(B21="SOPORTE",VLOOKUP(C21,Base_Datos!$P$3:$T$50,5,0),IF(B21="CAPA ADICIONAL INTERIOR",VLOOKUP(C21,Base_Datos!$U$3:$Y$50,5,0),IF(B21="AISLAMIENTO INTERIOR",VLOOKUP(C21,Base_Datos!$Z$3:$AD$50,5,0),IF(B21="ACABADO INTERIOR",VLOOKUP(C21,Base_Datos!$AE$3:$AI$50,5,0),""))))))),"")</f>
        <v/>
      </c>
      <c r="K21" s="23" t="str">
        <f t="shared" si="1"/>
        <v/>
      </c>
      <c r="L21" s="54" t="e">
        <f t="shared" si="2"/>
        <v>#VALUE!</v>
      </c>
      <c r="M21" s="90" t="str">
        <f>IF(AND(B21&lt;&gt;"",C21&lt;&gt;""),610.5*EXP((17.269*($B$44-($B$44-$B$42)*(SUM($D$7:D21)/$C$3)))/(237.3+($B$44-($B$44-$B$42)*(SUM($D$7:D21)/$C$3)))),"")</f>
        <v/>
      </c>
    </row>
    <row r="22" spans="1:13" x14ac:dyDescent="0.25">
      <c r="A22" s="44">
        <v>16</v>
      </c>
      <c r="D22" s="45"/>
      <c r="E22" s="46" t="str">
        <f>IF(AND(B22&lt;&gt;"",C22&lt;&gt;""),IF(B22="ACABADO EXTERIOR",VLOOKUP(C22,Base_Datos!$A$3:$D$50,2,0),IF(B22="AISLAMIENTO EXTERIOR",VLOOKUP(C22,Base_Datos!$F$3:$I$50,2,0),IF(B22="CAPA ADICIONAL EXTERIOR",VLOOKUP(C22,Base_Datos!$K$3:$N$50,2,0),IF(B22="SOPORTE",VLOOKUP(C22,Base_Datos!$P$3:$S$50,2,0),IF(B22="CAPA ADICIONAL INTERIOR",VLOOKUP(C22,Base_Datos!$U$3:$X$50,2,0),IF(B22="AISLAMIENTO INTERIOR",VLOOKUP(C22,Base_Datos!$Z$3:$AC$50,2,0),IF(B22="ACABADO INTERIOR",VLOOKUP(C22,Base_Datos!$AE$3:$AH$50,2,0),""))))))),"")</f>
        <v/>
      </c>
      <c r="F22" s="47" t="str">
        <f>IF(AND(B22&lt;&gt;"",C22&lt;&gt;""),IF(B22="ACABADO EXTERIOR",VLOOKUP(C22,Base_Datos!$A$3:$D$50,3,0),IF(B22="AISLAMIENTO EXTERIOR",VLOOKUP(C22,Base_Datos!$F$3:$I$50,3,0),IF(B22="CAPA ADICIONAL EXTERIOR",VLOOKUP(C22,Base_Datos!$K$3:$N$50,3,0),IF(B22="SOPORTE",VLOOKUP(C22,Base_Datos!$P$3:$S$50,3,0),IF(B22="CAPA ADICIONAL INTERIOR",VLOOKUP(C22,Base_Datos!$U$3:$X$50,3,0),IF(B22="AISLAMIENTO INTERIOR",VLOOKUP(C22,Base_Datos!$Z$3:$AC$50,3,0),IF(B22="ACABADO INTERIOR",VLOOKUP(C22,Base_Datos!$AE$3:$AH$50,3,0),""))))))),"")</f>
        <v/>
      </c>
      <c r="G22" s="46" t="str">
        <f>IF(AND(B22&lt;&gt;"",C22&lt;&gt;""),IF(B22="ACABADO EXTERIOR",VLOOKUP(C22,Base_Datos!$A$3:$D$50,4,0),IF(B22="AISLAMIENTO EXTERIOR",VLOOKUP(C22,Base_Datos!$F$3:$I$50,4,0),IF(B22="CAPA ADICIONAL EXTERIOR",VLOOKUP(C22,Base_Datos!$K$3:$N$50,4,0),IF(B22="SOPORTE",VLOOKUP(C22,Base_Datos!$P$3:$S$50,4,0),IF(B22="CAPA ADICIONAL INTERIOR",VLOOKUP(C22,Base_Datos!$U$3:$X$50,4,0),IF(B22="AISLAMIENTO INTERIOR",VLOOKUP(C22,Base_Datos!$Z$3:$AC$50,4,0),IF(B22="ACABADO INTERIOR",VLOOKUP(C22,Base_Datos!$AE$3:$AH$50,4,0),""))))))),"")</f>
        <v/>
      </c>
      <c r="H22" s="46" t="str">
        <f t="shared" si="3"/>
        <v/>
      </c>
      <c r="J22" s="48" t="str">
        <f>IF(AND(B22&lt;&gt;"",C22&lt;&gt;""),IF(B22="ACABADO EXTERIOR",VLOOKUP(C22,Base_Datos!$A$3:$E$50,5,0),IF(B22="AISLAMIENTO EXTERIOR",VLOOKUP(C22,Base_Datos!$F$3:$J$50,5,0),IF(B22="CAPA ADICIONAL EXTERIOR",VLOOKUP(C22,Base_Datos!$K$3:$O$50,5,0),IF(B22="SOPORTE",VLOOKUP(C22,Base_Datos!$P$3:$T$50,5,0),IF(B22="CAPA ADICIONAL INTERIOR",VLOOKUP(C22,Base_Datos!$U$3:$Y$50,5,0),IF(B22="AISLAMIENTO INTERIOR",VLOOKUP(C22,Base_Datos!$Z$3:$AD$50,5,0),IF(B22="ACABADO INTERIOR",VLOOKUP(C22,Base_Datos!$AE$3:$AI$50,5,0),""))))))),"")</f>
        <v/>
      </c>
      <c r="K22" s="23" t="str">
        <f t="shared" si="1"/>
        <v/>
      </c>
      <c r="L22" s="54" t="e">
        <f t="shared" si="2"/>
        <v>#VALUE!</v>
      </c>
      <c r="M22" s="90" t="str">
        <f>IF(AND(B22&lt;&gt;"",C22&lt;&gt;""),610.5*EXP((17.269*($B$44-($B$44-$B$42)*(SUM($D$7:D22)/$C$3)))/(237.3+($B$44-($B$44-$B$42)*(SUM($D$7:D22)/$C$3)))),"")</f>
        <v/>
      </c>
    </row>
    <row r="23" spans="1:13" x14ac:dyDescent="0.25">
      <c r="A23" s="44">
        <v>17</v>
      </c>
      <c r="D23" s="45"/>
      <c r="E23" s="46" t="str">
        <f>IF(AND(B23&lt;&gt;"",C23&lt;&gt;""),IF(B23="ACABADO EXTERIOR",VLOOKUP(C23,Base_Datos!$A$3:$D$50,2,0),IF(B23="AISLAMIENTO EXTERIOR",VLOOKUP(C23,Base_Datos!$F$3:$I$50,2,0),IF(B23="CAPA ADICIONAL EXTERIOR",VLOOKUP(C23,Base_Datos!$K$3:$N$50,2,0),IF(B23="SOPORTE",VLOOKUP(C23,Base_Datos!$P$3:$S$50,2,0),IF(B23="CAPA ADICIONAL INTERIOR",VLOOKUP(C23,Base_Datos!$U$3:$X$50,2,0),IF(B23="AISLAMIENTO INTERIOR",VLOOKUP(C23,Base_Datos!$Z$3:$AC$50,2,0),IF(B23="ACABADO INTERIOR",VLOOKUP(C23,Base_Datos!$AE$3:$AH$50,2,0),""))))))),"")</f>
        <v/>
      </c>
      <c r="F23" s="47" t="str">
        <f>IF(AND(B23&lt;&gt;"",C23&lt;&gt;""),IF(B23="ACABADO EXTERIOR",VLOOKUP(C23,Base_Datos!$A$3:$D$50,3,0),IF(B23="AISLAMIENTO EXTERIOR",VLOOKUP(C23,Base_Datos!$F$3:$I$50,3,0),IF(B23="CAPA ADICIONAL EXTERIOR",VLOOKUP(C23,Base_Datos!$K$3:$N$50,3,0),IF(B23="SOPORTE",VLOOKUP(C23,Base_Datos!$P$3:$S$50,3,0),IF(B23="CAPA ADICIONAL INTERIOR",VLOOKUP(C23,Base_Datos!$U$3:$X$50,3,0),IF(B23="AISLAMIENTO INTERIOR",VLOOKUP(C23,Base_Datos!$Z$3:$AC$50,3,0),IF(B23="ACABADO INTERIOR",VLOOKUP(C23,Base_Datos!$AE$3:$AH$50,3,0),""))))))),"")</f>
        <v/>
      </c>
      <c r="G23" s="46" t="str">
        <f>IF(AND(B23&lt;&gt;"",C23&lt;&gt;""),IF(B23="ACABADO EXTERIOR",VLOOKUP(C23,Base_Datos!$A$3:$D$50,4,0),IF(B23="AISLAMIENTO EXTERIOR",VLOOKUP(C23,Base_Datos!$F$3:$I$50,4,0),IF(B23="CAPA ADICIONAL EXTERIOR",VLOOKUP(C23,Base_Datos!$K$3:$N$50,4,0),IF(B23="SOPORTE",VLOOKUP(C23,Base_Datos!$P$3:$S$50,4,0),IF(B23="CAPA ADICIONAL INTERIOR",VLOOKUP(C23,Base_Datos!$U$3:$X$50,4,0),IF(B23="AISLAMIENTO INTERIOR",VLOOKUP(C23,Base_Datos!$Z$3:$AC$50,4,0),IF(B23="ACABADO INTERIOR",VLOOKUP(C23,Base_Datos!$AE$3:$AH$50,4,0),""))))))),"")</f>
        <v/>
      </c>
      <c r="H23" s="46" t="str">
        <f t="shared" si="3"/>
        <v/>
      </c>
      <c r="J23" s="48" t="str">
        <f>IF(AND(B23&lt;&gt;"",C23&lt;&gt;""),IF(B23="ACABADO EXTERIOR",VLOOKUP(C23,Base_Datos!$A$3:$E$50,5,0),IF(B23="AISLAMIENTO EXTERIOR",VLOOKUP(C23,Base_Datos!$F$3:$J$50,5,0),IF(B23="CAPA ADICIONAL EXTERIOR",VLOOKUP(C23,Base_Datos!$K$3:$O$50,5,0),IF(B23="SOPORTE",VLOOKUP(C23,Base_Datos!$P$3:$T$50,5,0),IF(B23="CAPA ADICIONAL INTERIOR",VLOOKUP(C23,Base_Datos!$U$3:$Y$50,5,0),IF(B23="AISLAMIENTO INTERIOR",VLOOKUP(C23,Base_Datos!$Z$3:$AD$50,5,0),IF(B23="ACABADO INTERIOR",VLOOKUP(C23,Base_Datos!$AE$3:$AI$50,5,0),""))))))),"")</f>
        <v/>
      </c>
      <c r="K23" s="23" t="str">
        <f t="shared" si="1"/>
        <v/>
      </c>
      <c r="L23" s="54" t="e">
        <f t="shared" si="2"/>
        <v>#VALUE!</v>
      </c>
      <c r="M23" s="90" t="str">
        <f>IF(AND(B23&lt;&gt;"",C23&lt;&gt;""),610.5*EXP((17.269*($B$44-($B$44-$B$42)*(SUM($D$7:D23)/$C$3)))/(237.3+($B$44-($B$44-$B$42)*(SUM($D$7:D23)/$C$3)))),"")</f>
        <v/>
      </c>
    </row>
    <row r="24" spans="1:13" x14ac:dyDescent="0.25">
      <c r="A24" s="44">
        <v>18</v>
      </c>
      <c r="D24" s="45"/>
      <c r="E24" s="46" t="str">
        <f>IF(AND(B24&lt;&gt;"",C24&lt;&gt;""),IF(B24="ACABADO EXTERIOR",VLOOKUP(C24,Base_Datos!$A$3:$D$50,2,0),IF(B24="AISLAMIENTO EXTERIOR",VLOOKUP(C24,Base_Datos!$F$3:$I$50,2,0),IF(B24="CAPA ADICIONAL EXTERIOR",VLOOKUP(C24,Base_Datos!$K$3:$N$50,2,0),IF(B24="SOPORTE",VLOOKUP(C24,Base_Datos!$P$3:$S$50,2,0),IF(B24="CAPA ADICIONAL INTERIOR",VLOOKUP(C24,Base_Datos!$U$3:$X$50,2,0),IF(B24="AISLAMIENTO INTERIOR",VLOOKUP(C24,Base_Datos!$Z$3:$AC$50,2,0),IF(B24="ACABADO INTERIOR",VLOOKUP(C24,Base_Datos!$AE$3:$AH$50,2,0),""))))))),"")</f>
        <v/>
      </c>
      <c r="F24" s="47" t="str">
        <f>IF(AND(B24&lt;&gt;"",C24&lt;&gt;""),IF(B24="ACABADO EXTERIOR",VLOOKUP(C24,Base_Datos!$A$3:$D$50,3,0),IF(B24="AISLAMIENTO EXTERIOR",VLOOKUP(C24,Base_Datos!$F$3:$I$50,3,0),IF(B24="CAPA ADICIONAL EXTERIOR",VLOOKUP(C24,Base_Datos!$K$3:$N$50,3,0),IF(B24="SOPORTE",VLOOKUP(C24,Base_Datos!$P$3:$S$50,3,0),IF(B24="CAPA ADICIONAL INTERIOR",VLOOKUP(C24,Base_Datos!$U$3:$X$50,3,0),IF(B24="AISLAMIENTO INTERIOR",VLOOKUP(C24,Base_Datos!$Z$3:$AC$50,3,0),IF(B24="ACABADO INTERIOR",VLOOKUP(C24,Base_Datos!$AE$3:$AH$50,3,0),""))))))),"")</f>
        <v/>
      </c>
      <c r="G24" s="46" t="str">
        <f>IF(AND(B24&lt;&gt;"",C24&lt;&gt;""),IF(B24="ACABADO EXTERIOR",VLOOKUP(C24,Base_Datos!$A$3:$D$50,4,0),IF(B24="AISLAMIENTO EXTERIOR",VLOOKUP(C24,Base_Datos!$F$3:$I$50,4,0),IF(B24="CAPA ADICIONAL EXTERIOR",VLOOKUP(C24,Base_Datos!$K$3:$N$50,4,0),IF(B24="SOPORTE",VLOOKUP(C24,Base_Datos!$P$3:$S$50,4,0),IF(B24="CAPA ADICIONAL INTERIOR",VLOOKUP(C24,Base_Datos!$U$3:$X$50,4,0),IF(B24="AISLAMIENTO INTERIOR",VLOOKUP(C24,Base_Datos!$Z$3:$AC$50,4,0),IF(B24="ACABADO INTERIOR",VLOOKUP(C24,Base_Datos!$AE$3:$AH$50,4,0),""))))))),"")</f>
        <v/>
      </c>
      <c r="H24" s="46" t="str">
        <f t="shared" si="3"/>
        <v/>
      </c>
      <c r="J24" s="48" t="str">
        <f>IF(AND(B24&lt;&gt;"",C24&lt;&gt;""),IF(B24="ACABADO EXTERIOR",VLOOKUP(C24,Base_Datos!$A$3:$E$50,5,0),IF(B24="AISLAMIENTO EXTERIOR",VLOOKUP(C24,Base_Datos!$F$3:$J$50,5,0),IF(B24="CAPA ADICIONAL EXTERIOR",VLOOKUP(C24,Base_Datos!$K$3:$O$50,5,0),IF(B24="SOPORTE",VLOOKUP(C24,Base_Datos!$P$3:$T$50,5,0),IF(B24="CAPA ADICIONAL INTERIOR",VLOOKUP(C24,Base_Datos!$U$3:$Y$50,5,0),IF(B24="AISLAMIENTO INTERIOR",VLOOKUP(C24,Base_Datos!$Z$3:$AD$50,5,0),IF(B24="ACABADO INTERIOR",VLOOKUP(C24,Base_Datos!$AE$3:$AI$50,5,0),""))))))),"")</f>
        <v/>
      </c>
      <c r="K24" s="23" t="str">
        <f t="shared" si="1"/>
        <v/>
      </c>
      <c r="L24" s="54" t="e">
        <f t="shared" si="2"/>
        <v>#VALUE!</v>
      </c>
      <c r="M24" s="90" t="str">
        <f>IF(AND(B24&lt;&gt;"",C24&lt;&gt;""),610.5*EXP((17.269*($B$44-($B$44-$B$42)*(SUM($D$7:D24)/$C$3)))/(237.3+($B$44-($B$44-$B$42)*(SUM($D$7:D24)/$C$3)))),"")</f>
        <v/>
      </c>
    </row>
    <row r="25" spans="1:13" x14ac:dyDescent="0.25">
      <c r="A25" s="44">
        <v>19</v>
      </c>
      <c r="D25" s="45"/>
      <c r="E25" s="46" t="str">
        <f>IF(AND(B25&lt;&gt;"",C25&lt;&gt;""),IF(B25="ACABADO EXTERIOR",VLOOKUP(C25,Base_Datos!$A$3:$D$50,2,0),IF(B25="AISLAMIENTO EXTERIOR",VLOOKUP(C25,Base_Datos!$F$3:$I$50,2,0),IF(B25="CAPA ADICIONAL EXTERIOR",VLOOKUP(C25,Base_Datos!$K$3:$N$50,2,0),IF(B25="SOPORTE",VLOOKUP(C25,Base_Datos!$P$3:$S$50,2,0),IF(B25="CAPA ADICIONAL INTERIOR",VLOOKUP(C25,Base_Datos!$U$3:$X$50,2,0),IF(B25="AISLAMIENTO INTERIOR",VLOOKUP(C25,Base_Datos!$Z$3:$AC$50,2,0),IF(B25="ACABADO INTERIOR",VLOOKUP(C25,Base_Datos!$AE$3:$AH$50,2,0),""))))))),"")</f>
        <v/>
      </c>
      <c r="F25" s="47" t="str">
        <f>IF(AND(B25&lt;&gt;"",C25&lt;&gt;""),IF(B25="ACABADO EXTERIOR",VLOOKUP(C25,Base_Datos!$A$3:$D$50,3,0),IF(B25="AISLAMIENTO EXTERIOR",VLOOKUP(C25,Base_Datos!$F$3:$I$50,3,0),IF(B25="CAPA ADICIONAL EXTERIOR",VLOOKUP(C25,Base_Datos!$K$3:$N$50,3,0),IF(B25="SOPORTE",VLOOKUP(C25,Base_Datos!$P$3:$S$50,3,0),IF(B25="CAPA ADICIONAL INTERIOR",VLOOKUP(C25,Base_Datos!$U$3:$X$50,3,0),IF(B25="AISLAMIENTO INTERIOR",VLOOKUP(C25,Base_Datos!$Z$3:$AC$50,3,0),IF(B25="ACABADO INTERIOR",VLOOKUP(C25,Base_Datos!$AE$3:$AH$50,3,0),""))))))),"")</f>
        <v/>
      </c>
      <c r="G25" s="46" t="str">
        <f>IF(AND(B25&lt;&gt;"",C25&lt;&gt;""),IF(B25="ACABADO EXTERIOR",VLOOKUP(C25,Base_Datos!$A$3:$D$50,4,0),IF(B25="AISLAMIENTO EXTERIOR",VLOOKUP(C25,Base_Datos!$F$3:$I$50,4,0),IF(B25="CAPA ADICIONAL EXTERIOR",VLOOKUP(C25,Base_Datos!$K$3:$N$50,4,0),IF(B25="SOPORTE",VLOOKUP(C25,Base_Datos!$P$3:$S$50,4,0),IF(B25="CAPA ADICIONAL INTERIOR",VLOOKUP(C25,Base_Datos!$U$3:$X$50,4,0),IF(B25="AISLAMIENTO INTERIOR",VLOOKUP(C25,Base_Datos!$Z$3:$AC$50,4,0),IF(B25="ACABADO INTERIOR",VLOOKUP(C25,Base_Datos!$AE$3:$AH$50,4,0),""))))))),"")</f>
        <v/>
      </c>
      <c r="H25" s="46" t="str">
        <f t="shared" si="3"/>
        <v/>
      </c>
      <c r="J25" s="48" t="str">
        <f>IF(AND(B25&lt;&gt;"",C25&lt;&gt;""),IF(B25="ACABADO EXTERIOR",VLOOKUP(C25,Base_Datos!$A$3:$E$50,5,0),IF(B25="AISLAMIENTO EXTERIOR",VLOOKUP(C25,Base_Datos!$F$3:$J$50,5,0),IF(B25="CAPA ADICIONAL EXTERIOR",VLOOKUP(C25,Base_Datos!$K$3:$O$50,5,0),IF(B25="SOPORTE",VLOOKUP(C25,Base_Datos!$P$3:$T$50,5,0),IF(B25="CAPA ADICIONAL INTERIOR",VLOOKUP(C25,Base_Datos!$U$3:$Y$50,5,0),IF(B25="AISLAMIENTO INTERIOR",VLOOKUP(C25,Base_Datos!$Z$3:$AD$50,5,0),IF(B25="ACABADO INTERIOR",VLOOKUP(C25,Base_Datos!$AE$3:$AI$50,5,0),""))))))),"")</f>
        <v/>
      </c>
      <c r="K25" s="23" t="str">
        <f t="shared" si="1"/>
        <v/>
      </c>
      <c r="L25" s="54" t="e">
        <f t="shared" si="2"/>
        <v>#VALUE!</v>
      </c>
      <c r="M25" s="90" t="str">
        <f>IF(AND(B25&lt;&gt;"",C25&lt;&gt;""),610.5*EXP((17.269*($B$44-($B$44-$B$42)*(SUM($D$7:D25)/$C$3)))/(237.3+($B$44-($B$44-$B$42)*(SUM($D$7:D25)/$C$3)))),"")</f>
        <v/>
      </c>
    </row>
    <row r="26" spans="1:13" x14ac:dyDescent="0.25">
      <c r="A26" s="44">
        <v>20</v>
      </c>
      <c r="D26" s="45"/>
      <c r="E26" s="46" t="str">
        <f>IF(AND(B26&lt;&gt;"",C26&lt;&gt;""),IF(B26="ACABADO EXTERIOR",VLOOKUP(C26,Base_Datos!$A$3:$D$50,2,0),IF(B26="AISLAMIENTO EXTERIOR",VLOOKUP(C26,Base_Datos!$F$3:$I$50,2,0),IF(B26="CAPA ADICIONAL EXTERIOR",VLOOKUP(C26,Base_Datos!$K$3:$N$50,2,0),IF(B26="SOPORTE",VLOOKUP(C26,Base_Datos!$P$3:$S$50,2,0),IF(B26="CAPA ADICIONAL INTERIOR",VLOOKUP(C26,Base_Datos!$U$3:$X$50,2,0),IF(B26="AISLAMIENTO INTERIOR",VLOOKUP(C26,Base_Datos!$Z$3:$AC$50,2,0),IF(B26="ACABADO INTERIOR",VLOOKUP(C26,Base_Datos!$AE$3:$AH$50,2,0),""))))))),"")</f>
        <v/>
      </c>
      <c r="F26" s="47" t="str">
        <f>IF(AND(B26&lt;&gt;"",C26&lt;&gt;""),IF(B26="ACABADO EXTERIOR",VLOOKUP(C26,Base_Datos!$A$3:$D$50,3,0),IF(B26="AISLAMIENTO EXTERIOR",VLOOKUP(C26,Base_Datos!$F$3:$I$50,3,0),IF(B26="CAPA ADICIONAL EXTERIOR",VLOOKUP(C26,Base_Datos!$K$3:$N$50,3,0),IF(B26="SOPORTE",VLOOKUP(C26,Base_Datos!$P$3:$S$50,3,0),IF(B26="CAPA ADICIONAL INTERIOR",VLOOKUP(C26,Base_Datos!$U$3:$X$50,3,0),IF(B26="AISLAMIENTO INTERIOR",VLOOKUP(C26,Base_Datos!$Z$3:$AC$50,3,0),IF(B26="ACABADO INTERIOR",VLOOKUP(C26,Base_Datos!$AE$3:$AH$50,3,0),""))))))),"")</f>
        <v/>
      </c>
      <c r="G26" s="46" t="str">
        <f>IF(AND(B26&lt;&gt;"",C26&lt;&gt;""),IF(B26="ACABADO EXTERIOR",VLOOKUP(C26,Base_Datos!$A$3:$D$50,4,0),IF(B26="AISLAMIENTO EXTERIOR",VLOOKUP(C26,Base_Datos!$F$3:$I$50,4,0),IF(B26="CAPA ADICIONAL EXTERIOR",VLOOKUP(C26,Base_Datos!$K$3:$N$50,4,0),IF(B26="SOPORTE",VLOOKUP(C26,Base_Datos!$P$3:$S$50,4,0),IF(B26="CAPA ADICIONAL INTERIOR",VLOOKUP(C26,Base_Datos!$U$3:$X$50,4,0),IF(B26="AISLAMIENTO INTERIOR",VLOOKUP(C26,Base_Datos!$Z$3:$AC$50,4,0),IF(B26="ACABADO INTERIOR",VLOOKUP(C26,Base_Datos!$AE$3:$AH$50,4,0),""))))))),"")</f>
        <v/>
      </c>
      <c r="H26" s="46" t="str">
        <f t="shared" si="3"/>
        <v/>
      </c>
      <c r="J26" s="48" t="str">
        <f>IF(AND(B26&lt;&gt;"",C26&lt;&gt;""),IF(B26="ACABADO EXTERIOR",VLOOKUP(C26,Base_Datos!$A$3:$E$50,5,0),IF(B26="AISLAMIENTO EXTERIOR",VLOOKUP(C26,Base_Datos!$F$3:$J$50,5,0),IF(B26="CAPA ADICIONAL EXTERIOR",VLOOKUP(C26,Base_Datos!$K$3:$O$50,5,0),IF(B26="SOPORTE",VLOOKUP(C26,Base_Datos!$P$3:$T$50,5,0),IF(B26="CAPA ADICIONAL INTERIOR",VLOOKUP(C26,Base_Datos!$U$3:$Y$50,5,0),IF(B26="AISLAMIENTO INTERIOR",VLOOKUP(C26,Base_Datos!$Z$3:$AD$50,5,0),IF(B26="ACABADO INTERIOR",VLOOKUP(C26,Base_Datos!$AE$3:$AI$50,5,0),""))))))),"")</f>
        <v/>
      </c>
      <c r="K26" s="23" t="str">
        <f t="shared" si="1"/>
        <v/>
      </c>
      <c r="L26" s="54" t="e">
        <f t="shared" si="2"/>
        <v>#VALUE!</v>
      </c>
      <c r="M26" s="90" t="str">
        <f>IF(AND(B26&lt;&gt;"",C26&lt;&gt;""),610.5*EXP((17.269*($B$44-($B$44-$B$42)*(SUM($D$7:D26)/$C$3)))/(237.3+($B$44-($B$44-$B$42)*(SUM($D$7:D26)/$C$3)))),"")</f>
        <v/>
      </c>
    </row>
    <row r="29" spans="1:13" ht="15.75" customHeight="1" x14ac:dyDescent="0.25">
      <c r="A29" s="149" t="s">
        <v>50</v>
      </c>
      <c r="B29" s="149"/>
      <c r="C29" s="149"/>
      <c r="D29" s="149"/>
      <c r="E29" s="149"/>
      <c r="F29" s="149"/>
      <c r="G29" s="149"/>
      <c r="H29" s="149"/>
      <c r="I29" s="149"/>
    </row>
    <row r="31" spans="1:13" x14ac:dyDescent="0.25">
      <c r="B31" s="39" t="s">
        <v>51</v>
      </c>
      <c r="D31" s="49">
        <v>0.04</v>
      </c>
      <c r="E31" t="s">
        <v>52</v>
      </c>
    </row>
    <row r="32" spans="1:13" x14ac:dyDescent="0.25">
      <c r="B32" s="39" t="s">
        <v>53</v>
      </c>
      <c r="D32" s="49">
        <f>SUM(H7:H26)</f>
        <v>0.12546238785369221</v>
      </c>
      <c r="E32" t="s">
        <v>52</v>
      </c>
    </row>
    <row r="33" spans="1:12" x14ac:dyDescent="0.25">
      <c r="B33" s="39" t="s">
        <v>54</v>
      </c>
      <c r="D33" s="49">
        <v>0.13</v>
      </c>
      <c r="E33" t="s">
        <v>52</v>
      </c>
    </row>
    <row r="34" spans="1:12" x14ac:dyDescent="0.25">
      <c r="B34" s="39" t="s">
        <v>55</v>
      </c>
      <c r="D34" s="50">
        <f>D31+D32+D33</f>
        <v>0.29546238785369222</v>
      </c>
      <c r="E34" t="s">
        <v>52</v>
      </c>
    </row>
    <row r="36" spans="1:12" ht="18.75" customHeight="1" x14ac:dyDescent="0.3">
      <c r="B36" s="1" t="s">
        <v>56</v>
      </c>
      <c r="D36" s="51">
        <f>IF(D34&gt;0,1/D34,"")</f>
        <v>3.3845255474452554</v>
      </c>
      <c r="E36" s="39" t="s">
        <v>57</v>
      </c>
    </row>
    <row r="38" spans="1:12" x14ac:dyDescent="0.25">
      <c r="B38" s="52" t="s">
        <v>58</v>
      </c>
    </row>
    <row r="40" spans="1:12" ht="15.75" customHeight="1" x14ac:dyDescent="0.25">
      <c r="A40" s="150" t="s">
        <v>224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80"/>
    </row>
    <row r="42" spans="1:12" x14ac:dyDescent="0.25">
      <c r="A42" s="70" t="s">
        <v>59</v>
      </c>
      <c r="B42" s="71">
        <f>IFERROR(INDEX(Base_Datos!$D$61:$D$70,MATCH(Resumen!$C$3,Base_Datos!$A$61:$A$70,0)),-5)</f>
        <v>4</v>
      </c>
      <c r="C42" s="72">
        <f>IFERROR(INDEX(Base_Datos!$D$61:$D$70,MATCH(Resumen!$C$3,Base_Datos!$A$61:$A$70,0)),-5)</f>
        <v>4</v>
      </c>
      <c r="D42" s="73" t="s">
        <v>60</v>
      </c>
      <c r="E42" s="74"/>
      <c r="F42" s="74" t="s">
        <v>219</v>
      </c>
      <c r="G42" s="74">
        <f t="shared" ref="G42" si="4">610.5*EXP((17.269*B42)/(237.3+B42))</f>
        <v>812.84818061486487</v>
      </c>
      <c r="H42" s="74"/>
      <c r="I42" s="74" t="s">
        <v>220</v>
      </c>
      <c r="J42" s="74">
        <f>G42*B43/100</f>
        <v>690.92095352263505</v>
      </c>
      <c r="K42" s="74"/>
      <c r="L42" s="81" t="s">
        <v>222</v>
      </c>
    </row>
    <row r="43" spans="1:12" x14ac:dyDescent="0.25">
      <c r="A43" s="70" t="s">
        <v>61</v>
      </c>
      <c r="B43" s="71">
        <f>IFERROR(INDEX(Base_Datos!$E$61:$E$70,MATCH(Resumen!$C$3,Base_Datos!$A$61:$A$70,0)),90)</f>
        <v>85</v>
      </c>
      <c r="C43" s="72">
        <f>IFERROR(INDEX(Base_Datos!$E$61:$E$70,MATCH(Resumen!$C$3,Base_Datos!$A$61:$A$70,0)),90)</f>
        <v>85</v>
      </c>
      <c r="D43" s="73" t="s">
        <v>62</v>
      </c>
      <c r="E43" s="74"/>
      <c r="F43" s="74"/>
      <c r="G43" s="74"/>
      <c r="H43" s="74"/>
      <c r="I43" s="74"/>
      <c r="J43" s="74"/>
      <c r="K43" s="74"/>
      <c r="L43" s="81"/>
    </row>
    <row r="44" spans="1:12" x14ac:dyDescent="0.25">
      <c r="A44" s="75" t="s">
        <v>63</v>
      </c>
      <c r="B44" s="76">
        <f>IFERROR(INDEX(Base_Datos!$F$61:$F$70,MATCH(Resumen!$C$3,Base_Datos!$A$61:$A$70,0)),20)</f>
        <v>20</v>
      </c>
      <c r="C44" s="77">
        <f>IFERROR(INDEX(Base_Datos!$F$61:$F$70,MATCH(Resumen!$C$3,Base_Datos!$A$61:$A$70,0)),20)</f>
        <v>20</v>
      </c>
      <c r="D44" s="78" t="s">
        <v>60</v>
      </c>
      <c r="E44" s="79"/>
      <c r="F44" s="79" t="s">
        <v>218</v>
      </c>
      <c r="G44" s="79">
        <f>610.5*EXP((17.269*B44)/(237.3+B44))</f>
        <v>2336.9511438023419</v>
      </c>
      <c r="H44" s="79"/>
      <c r="I44" s="79" t="s">
        <v>221</v>
      </c>
      <c r="J44" s="79">
        <f>G44*C45/100</f>
        <v>1168.475571901171</v>
      </c>
      <c r="K44" s="79"/>
      <c r="L44" s="82" t="s">
        <v>223</v>
      </c>
    </row>
    <row r="45" spans="1:12" x14ac:dyDescent="0.25">
      <c r="A45" s="75" t="s">
        <v>64</v>
      </c>
      <c r="B45" s="76">
        <f>IFERROR(INDEX(Base_Datos!$G$61:$G$70,MATCH(Resumen!$C$3,Base_Datos!$A$61:$A$70,0)),55)</f>
        <v>50</v>
      </c>
      <c r="C45" s="77">
        <f>IFERROR(INDEX(Base_Datos!$G$61:$G$70,MATCH(Resumen!$C$3,Base_Datos!$A$61:$A$70,0)),55)</f>
        <v>50</v>
      </c>
      <c r="D45" s="78" t="s">
        <v>62</v>
      </c>
      <c r="E45" s="79"/>
      <c r="F45" s="79"/>
      <c r="G45" s="79"/>
      <c r="H45" s="79"/>
      <c r="I45" s="79"/>
      <c r="J45" s="79"/>
      <c r="K45" s="79"/>
      <c r="L45" s="82"/>
    </row>
    <row r="47" spans="1:12" x14ac:dyDescent="0.25">
      <c r="A47" s="83" t="s">
        <v>65</v>
      </c>
      <c r="B47" s="84"/>
      <c r="C47" s="84"/>
      <c r="D47" s="85">
        <f>SUM(K7:K26)</f>
        <v>110.4</v>
      </c>
      <c r="E47" s="84" t="s">
        <v>66</v>
      </c>
      <c r="F47" s="84" t="s">
        <v>225</v>
      </c>
      <c r="G47" s="84">
        <f>J44-J42</f>
        <v>477.55461837853591</v>
      </c>
      <c r="H47" s="84"/>
      <c r="I47" s="84" t="s">
        <v>226</v>
      </c>
      <c r="J47" s="84">
        <f>G47/D47</f>
        <v>4.3256758911099267</v>
      </c>
      <c r="K47" s="84"/>
      <c r="L47" s="84"/>
    </row>
    <row r="49" spans="1:8" x14ac:dyDescent="0.25">
      <c r="A49" s="39" t="s">
        <v>67</v>
      </c>
    </row>
    <row r="50" spans="1:8" x14ac:dyDescent="0.25">
      <c r="A50" t="s">
        <v>68</v>
      </c>
    </row>
    <row r="51" spans="1:8" x14ac:dyDescent="0.25">
      <c r="A51" t="s">
        <v>69</v>
      </c>
    </row>
    <row r="52" spans="1:8" x14ac:dyDescent="0.25">
      <c r="A52" t="s">
        <v>70</v>
      </c>
    </row>
    <row r="54" spans="1:8" x14ac:dyDescent="0.25">
      <c r="A54" s="39"/>
      <c r="D54" s="39"/>
    </row>
    <row r="57" spans="1:8" ht="45" x14ac:dyDescent="0.25">
      <c r="C57" s="95" t="str">
        <f>C6</f>
        <v>Material</v>
      </c>
      <c r="D57" s="96" t="str">
        <f>D6</f>
        <v>e (cm)</v>
      </c>
      <c r="E57" s="96" t="s">
        <v>229</v>
      </c>
      <c r="F57" s="96" t="s">
        <v>232</v>
      </c>
      <c r="G57" s="97" t="s">
        <v>231</v>
      </c>
      <c r="H57" s="98" t="s">
        <v>230</v>
      </c>
    </row>
    <row r="58" spans="1:8" x14ac:dyDescent="0.25">
      <c r="C58" s="17" t="str">
        <f t="shared" ref="C58:D73" si="5">C7</f>
        <v>Tarima de madera</v>
      </c>
      <c r="D58" s="44">
        <f t="shared" si="5"/>
        <v>1</v>
      </c>
      <c r="E58" s="44">
        <f>D58/100</f>
        <v>0.01</v>
      </c>
      <c r="F58" s="88">
        <f>L7</f>
        <v>0.1</v>
      </c>
      <c r="G58" s="93">
        <f>J44</f>
        <v>1168.475571901171</v>
      </c>
      <c r="H58" s="91">
        <f>M7</f>
        <v>2177.7575995445031</v>
      </c>
    </row>
    <row r="59" spans="1:8" x14ac:dyDescent="0.25">
      <c r="C59" s="17" t="str">
        <f t="shared" si="5"/>
        <v>Mortero Autonivelante (Suelos)</v>
      </c>
      <c r="D59" s="44">
        <f t="shared" si="5"/>
        <v>3</v>
      </c>
      <c r="E59" s="44">
        <f>E58+D59/100</f>
        <v>0.04</v>
      </c>
      <c r="F59" s="88">
        <f t="shared" ref="F59:F77" si="6">L8</f>
        <v>0.4</v>
      </c>
      <c r="G59" s="93">
        <f>$G$58-($J$47*F59)</f>
        <v>1166.745301544727</v>
      </c>
      <c r="H59" s="91">
        <f t="shared" ref="H59:H77" si="7">M8</f>
        <v>1755.6525637650752</v>
      </c>
    </row>
    <row r="60" spans="1:8" x14ac:dyDescent="0.25">
      <c r="C60" s="17" t="str">
        <f t="shared" si="5"/>
        <v>Losa hormigón armado</v>
      </c>
      <c r="D60" s="44">
        <f t="shared" si="5"/>
        <v>10</v>
      </c>
      <c r="E60" s="44">
        <f t="shared" ref="E60:E77" si="8">E59+D60/100</f>
        <v>0.14000000000000001</v>
      </c>
      <c r="F60" s="88">
        <f t="shared" si="6"/>
        <v>10.4</v>
      </c>
      <c r="G60" s="93">
        <f t="shared" ref="G60:G77" si="9">$G$58-($J$47*F60)</f>
        <v>1123.4885426336277</v>
      </c>
      <c r="H60" s="91">
        <f t="shared" si="7"/>
        <v>819.36282882770593</v>
      </c>
    </row>
    <row r="61" spans="1:8" x14ac:dyDescent="0.25">
      <c r="C61" s="17" t="str">
        <f t="shared" si="5"/>
        <v>Barrera de vapor</v>
      </c>
      <c r="D61" s="44">
        <f t="shared" si="5"/>
        <v>0.1</v>
      </c>
      <c r="E61" s="44">
        <f t="shared" si="8"/>
        <v>0.14100000000000001</v>
      </c>
      <c r="F61" s="88">
        <f t="shared" si="6"/>
        <v>110.4</v>
      </c>
      <c r="G61" s="93">
        <f t="shared" si="9"/>
        <v>690.92095352263505</v>
      </c>
      <c r="H61" s="91">
        <f t="shared" si="7"/>
        <v>812.84818061486487</v>
      </c>
    </row>
    <row r="62" spans="1:8" x14ac:dyDescent="0.25">
      <c r="C62" s="17">
        <f t="shared" si="5"/>
        <v>0</v>
      </c>
      <c r="D62" s="44">
        <f t="shared" si="5"/>
        <v>0</v>
      </c>
      <c r="E62" s="44">
        <f t="shared" si="8"/>
        <v>0.14100000000000001</v>
      </c>
      <c r="F62" s="88" t="e">
        <f t="shared" si="6"/>
        <v>#VALUE!</v>
      </c>
      <c r="G62" s="93" t="e">
        <f t="shared" si="9"/>
        <v>#VALUE!</v>
      </c>
      <c r="H62" s="91" t="str">
        <f t="shared" si="7"/>
        <v/>
      </c>
    </row>
    <row r="63" spans="1:8" x14ac:dyDescent="0.25">
      <c r="C63" s="17">
        <f t="shared" si="5"/>
        <v>0</v>
      </c>
      <c r="D63" s="44">
        <f t="shared" si="5"/>
        <v>0</v>
      </c>
      <c r="E63" s="44">
        <f t="shared" si="8"/>
        <v>0.14100000000000001</v>
      </c>
      <c r="F63" s="88" t="e">
        <f t="shared" si="6"/>
        <v>#VALUE!</v>
      </c>
      <c r="G63" s="93" t="e">
        <f t="shared" si="9"/>
        <v>#VALUE!</v>
      </c>
      <c r="H63" s="91" t="str">
        <f t="shared" si="7"/>
        <v/>
      </c>
    </row>
    <row r="64" spans="1:8" x14ac:dyDescent="0.25">
      <c r="C64" s="17">
        <f t="shared" si="5"/>
        <v>0</v>
      </c>
      <c r="D64" s="44">
        <f t="shared" si="5"/>
        <v>0</v>
      </c>
      <c r="E64" s="44">
        <f t="shared" si="8"/>
        <v>0.14100000000000001</v>
      </c>
      <c r="F64" s="88" t="e">
        <f t="shared" si="6"/>
        <v>#VALUE!</v>
      </c>
      <c r="G64" s="93" t="e">
        <f t="shared" si="9"/>
        <v>#VALUE!</v>
      </c>
      <c r="H64" s="91" t="str">
        <f t="shared" si="7"/>
        <v/>
      </c>
    </row>
    <row r="65" spans="3:8" x14ac:dyDescent="0.25">
      <c r="C65" s="17">
        <f t="shared" si="5"/>
        <v>0</v>
      </c>
      <c r="D65" s="44">
        <f t="shared" si="5"/>
        <v>0</v>
      </c>
      <c r="E65" s="44">
        <f t="shared" si="8"/>
        <v>0.14100000000000001</v>
      </c>
      <c r="F65" s="88" t="e">
        <f t="shared" si="6"/>
        <v>#VALUE!</v>
      </c>
      <c r="G65" s="93" t="e">
        <f t="shared" si="9"/>
        <v>#VALUE!</v>
      </c>
      <c r="H65" s="91" t="str">
        <f t="shared" si="7"/>
        <v/>
      </c>
    </row>
    <row r="66" spans="3:8" x14ac:dyDescent="0.25">
      <c r="C66" s="17">
        <f t="shared" si="5"/>
        <v>0</v>
      </c>
      <c r="D66" s="44">
        <f t="shared" si="5"/>
        <v>0</v>
      </c>
      <c r="E66" s="44">
        <f t="shared" si="8"/>
        <v>0.14100000000000001</v>
      </c>
      <c r="F66" s="88" t="e">
        <f t="shared" si="6"/>
        <v>#VALUE!</v>
      </c>
      <c r="G66" s="93" t="e">
        <f t="shared" si="9"/>
        <v>#VALUE!</v>
      </c>
      <c r="H66" s="91" t="str">
        <f t="shared" si="7"/>
        <v/>
      </c>
    </row>
    <row r="67" spans="3:8" x14ac:dyDescent="0.25">
      <c r="C67" s="17">
        <f t="shared" si="5"/>
        <v>0</v>
      </c>
      <c r="D67" s="44">
        <f t="shared" si="5"/>
        <v>0</v>
      </c>
      <c r="E67" s="44">
        <f t="shared" si="8"/>
        <v>0.14100000000000001</v>
      </c>
      <c r="F67" s="88" t="e">
        <f t="shared" si="6"/>
        <v>#VALUE!</v>
      </c>
      <c r="G67" s="93" t="e">
        <f t="shared" si="9"/>
        <v>#VALUE!</v>
      </c>
      <c r="H67" s="91" t="str">
        <f t="shared" si="7"/>
        <v/>
      </c>
    </row>
    <row r="68" spans="3:8" x14ac:dyDescent="0.25">
      <c r="C68" s="17">
        <f t="shared" si="5"/>
        <v>0</v>
      </c>
      <c r="D68" s="44">
        <f t="shared" si="5"/>
        <v>0</v>
      </c>
      <c r="E68" s="44">
        <f t="shared" si="8"/>
        <v>0.14100000000000001</v>
      </c>
      <c r="F68" s="88" t="e">
        <f t="shared" si="6"/>
        <v>#VALUE!</v>
      </c>
      <c r="G68" s="93" t="e">
        <f t="shared" si="9"/>
        <v>#VALUE!</v>
      </c>
      <c r="H68" s="91" t="str">
        <f t="shared" si="7"/>
        <v/>
      </c>
    </row>
    <row r="69" spans="3:8" x14ac:dyDescent="0.25">
      <c r="C69" s="17">
        <f t="shared" si="5"/>
        <v>0</v>
      </c>
      <c r="D69" s="44">
        <f t="shared" si="5"/>
        <v>0</v>
      </c>
      <c r="E69" s="44">
        <f t="shared" si="8"/>
        <v>0.14100000000000001</v>
      </c>
      <c r="F69" s="88" t="e">
        <f t="shared" si="6"/>
        <v>#VALUE!</v>
      </c>
      <c r="G69" s="93" t="e">
        <f t="shared" si="9"/>
        <v>#VALUE!</v>
      </c>
      <c r="H69" s="91" t="str">
        <f t="shared" si="7"/>
        <v/>
      </c>
    </row>
    <row r="70" spans="3:8" x14ac:dyDescent="0.25">
      <c r="C70" s="17">
        <f t="shared" si="5"/>
        <v>0</v>
      </c>
      <c r="D70" s="44">
        <f t="shared" si="5"/>
        <v>0</v>
      </c>
      <c r="E70" s="44">
        <f t="shared" si="8"/>
        <v>0.14100000000000001</v>
      </c>
      <c r="F70" s="88" t="e">
        <f t="shared" si="6"/>
        <v>#VALUE!</v>
      </c>
      <c r="G70" s="93" t="e">
        <f t="shared" si="9"/>
        <v>#VALUE!</v>
      </c>
      <c r="H70" s="91" t="str">
        <f t="shared" si="7"/>
        <v/>
      </c>
    </row>
    <row r="71" spans="3:8" x14ac:dyDescent="0.25">
      <c r="C71" s="17">
        <f t="shared" si="5"/>
        <v>0</v>
      </c>
      <c r="D71" s="44">
        <f t="shared" si="5"/>
        <v>0</v>
      </c>
      <c r="E71" s="44">
        <f t="shared" si="8"/>
        <v>0.14100000000000001</v>
      </c>
      <c r="F71" s="88" t="e">
        <f t="shared" si="6"/>
        <v>#VALUE!</v>
      </c>
      <c r="G71" s="93" t="e">
        <f t="shared" si="9"/>
        <v>#VALUE!</v>
      </c>
      <c r="H71" s="91" t="str">
        <f t="shared" si="7"/>
        <v/>
      </c>
    </row>
    <row r="72" spans="3:8" x14ac:dyDescent="0.25">
      <c r="C72" s="17">
        <f t="shared" si="5"/>
        <v>0</v>
      </c>
      <c r="D72" s="44">
        <f t="shared" si="5"/>
        <v>0</v>
      </c>
      <c r="E72" s="44">
        <f t="shared" si="8"/>
        <v>0.14100000000000001</v>
      </c>
      <c r="F72" s="88" t="e">
        <f t="shared" si="6"/>
        <v>#VALUE!</v>
      </c>
      <c r="G72" s="93" t="e">
        <f t="shared" si="9"/>
        <v>#VALUE!</v>
      </c>
      <c r="H72" s="91" t="str">
        <f t="shared" si="7"/>
        <v/>
      </c>
    </row>
    <row r="73" spans="3:8" x14ac:dyDescent="0.25">
      <c r="C73" s="17">
        <f t="shared" si="5"/>
        <v>0</v>
      </c>
      <c r="D73" s="44">
        <f t="shared" si="5"/>
        <v>0</v>
      </c>
      <c r="E73" s="44">
        <f t="shared" si="8"/>
        <v>0.14100000000000001</v>
      </c>
      <c r="F73" s="88" t="e">
        <f t="shared" si="6"/>
        <v>#VALUE!</v>
      </c>
      <c r="G73" s="93" t="e">
        <f t="shared" si="9"/>
        <v>#VALUE!</v>
      </c>
      <c r="H73" s="91" t="str">
        <f t="shared" si="7"/>
        <v/>
      </c>
    </row>
    <row r="74" spans="3:8" x14ac:dyDescent="0.25">
      <c r="C74" s="17">
        <f t="shared" ref="C74:D77" si="10">C23</f>
        <v>0</v>
      </c>
      <c r="D74" s="44">
        <f t="shared" si="10"/>
        <v>0</v>
      </c>
      <c r="E74" s="44">
        <f t="shared" si="8"/>
        <v>0.14100000000000001</v>
      </c>
      <c r="F74" s="88" t="e">
        <f t="shared" si="6"/>
        <v>#VALUE!</v>
      </c>
      <c r="G74" s="93" t="e">
        <f t="shared" si="9"/>
        <v>#VALUE!</v>
      </c>
      <c r="H74" s="91" t="str">
        <f t="shared" si="7"/>
        <v/>
      </c>
    </row>
    <row r="75" spans="3:8" x14ac:dyDescent="0.25">
      <c r="C75" s="17">
        <f t="shared" si="10"/>
        <v>0</v>
      </c>
      <c r="D75" s="44">
        <f t="shared" si="10"/>
        <v>0</v>
      </c>
      <c r="E75" s="44">
        <f t="shared" si="8"/>
        <v>0.14100000000000001</v>
      </c>
      <c r="F75" s="88" t="e">
        <f t="shared" si="6"/>
        <v>#VALUE!</v>
      </c>
      <c r="G75" s="93" t="e">
        <f t="shared" si="9"/>
        <v>#VALUE!</v>
      </c>
      <c r="H75" s="91" t="str">
        <f t="shared" si="7"/>
        <v/>
      </c>
    </row>
    <row r="76" spans="3:8" x14ac:dyDescent="0.25">
      <c r="C76" s="17">
        <f t="shared" si="10"/>
        <v>0</v>
      </c>
      <c r="D76" s="44">
        <f t="shared" si="10"/>
        <v>0</v>
      </c>
      <c r="E76" s="44">
        <f t="shared" si="8"/>
        <v>0.14100000000000001</v>
      </c>
      <c r="F76" s="88" t="e">
        <f t="shared" si="6"/>
        <v>#VALUE!</v>
      </c>
      <c r="G76" s="93" t="e">
        <f t="shared" si="9"/>
        <v>#VALUE!</v>
      </c>
      <c r="H76" s="91" t="str">
        <f t="shared" si="7"/>
        <v/>
      </c>
    </row>
    <row r="77" spans="3:8" x14ac:dyDescent="0.25">
      <c r="C77" s="36">
        <f t="shared" si="10"/>
        <v>0</v>
      </c>
      <c r="D77" s="86">
        <f t="shared" si="10"/>
        <v>0</v>
      </c>
      <c r="E77" s="86">
        <f t="shared" si="8"/>
        <v>0.14100000000000001</v>
      </c>
      <c r="F77" s="89" t="e">
        <f t="shared" si="6"/>
        <v>#VALUE!</v>
      </c>
      <c r="G77" s="94" t="e">
        <f t="shared" si="9"/>
        <v>#VALUE!</v>
      </c>
      <c r="H77" s="92" t="str">
        <f t="shared" si="7"/>
        <v/>
      </c>
    </row>
    <row r="78" spans="3:8" x14ac:dyDescent="0.25">
      <c r="C78" t="s">
        <v>227</v>
      </c>
      <c r="D78" s="44"/>
      <c r="E78" s="44">
        <f t="shared" ref="E78" si="11">E77+D78</f>
        <v>0.14100000000000001</v>
      </c>
    </row>
  </sheetData>
  <mergeCells count="3">
    <mergeCell ref="A1:I1"/>
    <mergeCell ref="A29:I29"/>
    <mergeCell ref="A40:K40"/>
  </mergeCells>
  <dataValidations count="2">
    <dataValidation type="list" allowBlank="1" sqref="C7:C26" xr:uid="{3D78FF54-9592-4E06-AA41-9D95F449B66C}">
      <formula1>INDIRECT(SUBSTITUTE(B7," ",""))</formula1>
      <formula2>0</formula2>
    </dataValidation>
    <dataValidation type="list" allowBlank="1" sqref="B7:B26" xr:uid="{4E82D2E0-5A14-4874-B73A-2377BFAE5F8C}">
      <formula1>"ACABADO EXTERIOR,AISLAMIENTO EXTERIOR,CAPA ADICIONAL EXTERIOR,SOPORTE,CAPA ADICIONAL INTERIOR,AISLAMIENTO INTERIOR,ACABADO INTERIOR"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Resumen</vt:lpstr>
      <vt:lpstr>Base_Datos</vt:lpstr>
      <vt:lpstr>Cerramiento_1</vt:lpstr>
      <vt:lpstr>Cerramiento_2</vt:lpstr>
      <vt:lpstr>Cubierta_1</vt:lpstr>
      <vt:lpstr>Cubierta_2</vt:lpstr>
      <vt:lpstr>Muro_Terreno</vt:lpstr>
      <vt:lpstr>Suelos_1</vt:lpstr>
      <vt:lpstr>Suelos_2</vt:lpstr>
      <vt:lpstr>Galicia</vt:lpstr>
      <vt:lpstr>Listas</vt:lpstr>
      <vt:lpstr>ACABADOEXTERIOR</vt:lpstr>
      <vt:lpstr>ACABADOINTERIOR</vt:lpstr>
      <vt:lpstr>AISLAMIENTOEXTERIOR</vt:lpstr>
      <vt:lpstr>AISLAMIENTOINTERIOR</vt:lpstr>
      <vt:lpstr>CAPAADICIONALEXTERIOR</vt:lpstr>
      <vt:lpstr>CAPAADICIONALINTERIOR</vt:lpstr>
      <vt:lpstr>SOPORTE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Nuria Prieto Gonzalez</cp:lastModifiedBy>
  <cp:revision>2</cp:revision>
  <dcterms:created xsi:type="dcterms:W3CDTF">2026-02-12T21:57:41Z</dcterms:created>
  <dcterms:modified xsi:type="dcterms:W3CDTF">2026-03-15T17:03:22Z</dcterms:modified>
  <dc:language>en-US</dc:language>
</cp:coreProperties>
</file>